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odea-my.sharepoint.com/personal/brian_pritchard_dodea_edu/Documents/1-FY27 Education Requirements/4-K-5 Literacy/RFI/"/>
    </mc:Choice>
  </mc:AlternateContent>
  <xr:revisionPtr revIDLastSave="869" documentId="13_ncr:1_{00806F9A-30AE-443C-B38D-070A9A578DC5}" xr6:coauthVersionLast="47" xr6:coauthVersionMax="47" xr10:uidLastSave="{2CFF29F4-6B76-4021-82D8-439436CDB717}"/>
  <bookViews>
    <workbookView xWindow="28680" yWindow="-120" windowWidth="29040" windowHeight="15720" xr2:uid="{00000000-000D-0000-FFFF-FFFF00000000}"/>
  </bookViews>
  <sheets>
    <sheet name="Non-Binding Price Estimate" sheetId="3" r:id="rId1"/>
  </sheets>
  <definedNames>
    <definedName name="_xlnm.Print_Area" localSheetId="0">'Non-Binding Price Estimate'!$A$1:$H$6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7" i="3" l="1"/>
  <c r="Q24" i="3"/>
  <c r="T81" i="3"/>
  <c r="Q81" i="3"/>
  <c r="N81" i="3"/>
  <c r="K81" i="3"/>
  <c r="H81" i="3"/>
  <c r="E81" i="3"/>
  <c r="U81" i="3" s="1"/>
  <c r="T80" i="3"/>
  <c r="Q80" i="3"/>
  <c r="N80" i="3"/>
  <c r="K80" i="3"/>
  <c r="H80" i="3"/>
  <c r="E80" i="3"/>
  <c r="T79" i="3"/>
  <c r="Q79" i="3"/>
  <c r="N79" i="3"/>
  <c r="K79" i="3"/>
  <c r="H79" i="3"/>
  <c r="E79" i="3"/>
  <c r="U79" i="3" s="1"/>
  <c r="T78" i="3"/>
  <c r="Q78" i="3"/>
  <c r="N78" i="3"/>
  <c r="K78" i="3"/>
  <c r="H78" i="3"/>
  <c r="E78" i="3"/>
  <c r="U77" i="3"/>
  <c r="T77" i="3"/>
  <c r="Q77" i="3"/>
  <c r="N77" i="3"/>
  <c r="K77" i="3"/>
  <c r="H77" i="3"/>
  <c r="E77" i="3"/>
  <c r="T76" i="3"/>
  <c r="Q76" i="3"/>
  <c r="N76" i="3"/>
  <c r="K76" i="3"/>
  <c r="H76" i="3"/>
  <c r="E76" i="3"/>
  <c r="T70" i="3"/>
  <c r="T71" i="3"/>
  <c r="T72" i="3"/>
  <c r="T73" i="3"/>
  <c r="T74" i="3"/>
  <c r="Q70" i="3"/>
  <c r="Q71" i="3"/>
  <c r="Q72" i="3"/>
  <c r="Q73" i="3"/>
  <c r="Q74" i="3"/>
  <c r="N70" i="3"/>
  <c r="N71" i="3"/>
  <c r="N72" i="3"/>
  <c r="N73" i="3"/>
  <c r="N74" i="3"/>
  <c r="K70" i="3"/>
  <c r="K71" i="3"/>
  <c r="K72" i="3"/>
  <c r="K73" i="3"/>
  <c r="K74" i="3"/>
  <c r="H70" i="3"/>
  <c r="H71" i="3"/>
  <c r="H72" i="3"/>
  <c r="H73" i="3"/>
  <c r="H74" i="3"/>
  <c r="E74" i="3"/>
  <c r="U74" i="3" s="1"/>
  <c r="E72" i="3"/>
  <c r="U72" i="3" s="1"/>
  <c r="E70" i="3"/>
  <c r="U70" i="3" s="1"/>
  <c r="E73" i="3"/>
  <c r="U73" i="3" s="1"/>
  <c r="E71" i="3"/>
  <c r="U71" i="3" s="1"/>
  <c r="T69" i="3"/>
  <c r="Q69" i="3"/>
  <c r="N69" i="3"/>
  <c r="K69" i="3"/>
  <c r="H69" i="3"/>
  <c r="E69" i="3"/>
  <c r="T67" i="3"/>
  <c r="T66" i="3"/>
  <c r="T65" i="3"/>
  <c r="Q67" i="3"/>
  <c r="Q66" i="3"/>
  <c r="Q65" i="3"/>
  <c r="N67" i="3"/>
  <c r="N66" i="3"/>
  <c r="N65" i="3"/>
  <c r="K67" i="3"/>
  <c r="K66" i="3"/>
  <c r="K65" i="3"/>
  <c r="H67" i="3"/>
  <c r="H66" i="3"/>
  <c r="H65" i="3"/>
  <c r="E67" i="3"/>
  <c r="E66" i="3"/>
  <c r="E65" i="3"/>
  <c r="T63" i="3"/>
  <c r="Q63" i="3"/>
  <c r="N63" i="3"/>
  <c r="T62" i="3"/>
  <c r="Q62" i="3"/>
  <c r="N62" i="3"/>
  <c r="T61" i="3"/>
  <c r="Q61" i="3"/>
  <c r="N61" i="3"/>
  <c r="K63" i="3"/>
  <c r="K62" i="3"/>
  <c r="K61" i="3"/>
  <c r="H63" i="3"/>
  <c r="H62" i="3"/>
  <c r="H61" i="3"/>
  <c r="E63" i="3"/>
  <c r="E62" i="3"/>
  <c r="E61" i="3"/>
  <c r="T59" i="3"/>
  <c r="Q59" i="3"/>
  <c r="N59" i="3"/>
  <c r="K59" i="3"/>
  <c r="H59" i="3"/>
  <c r="E59" i="3"/>
  <c r="T58" i="3"/>
  <c r="Q58" i="3"/>
  <c r="N58" i="3"/>
  <c r="K58" i="3"/>
  <c r="H58" i="3"/>
  <c r="E58" i="3"/>
  <c r="T56" i="3"/>
  <c r="Q56" i="3"/>
  <c r="N56" i="3"/>
  <c r="K56" i="3"/>
  <c r="H56" i="3"/>
  <c r="E56" i="3"/>
  <c r="T55" i="3"/>
  <c r="Q55" i="3"/>
  <c r="N55" i="3"/>
  <c r="K55" i="3"/>
  <c r="H55" i="3"/>
  <c r="E55" i="3"/>
  <c r="T48" i="3"/>
  <c r="Q48" i="3"/>
  <c r="N48" i="3"/>
  <c r="K48" i="3"/>
  <c r="H48" i="3"/>
  <c r="E48" i="3"/>
  <c r="T54" i="3"/>
  <c r="Q54" i="3"/>
  <c r="N54" i="3"/>
  <c r="K54" i="3"/>
  <c r="H54" i="3"/>
  <c r="E54" i="3"/>
  <c r="C9" i="3"/>
  <c r="C10" i="3"/>
  <c r="U78" i="3" l="1"/>
  <c r="U80" i="3"/>
  <c r="U76" i="3"/>
  <c r="U69" i="3"/>
  <c r="U59" i="3"/>
  <c r="U66" i="3"/>
  <c r="U67" i="3"/>
  <c r="U65" i="3"/>
  <c r="U58" i="3"/>
  <c r="U63" i="3"/>
  <c r="U61" i="3"/>
  <c r="U62" i="3"/>
  <c r="U56" i="3"/>
  <c r="U55" i="3"/>
  <c r="U48" i="3"/>
  <c r="U54" i="3"/>
  <c r="T82" i="3" l="1"/>
  <c r="T53" i="3"/>
  <c r="T83" i="3" s="1"/>
  <c r="Q82" i="3"/>
  <c r="Q53" i="3"/>
  <c r="N82" i="3"/>
  <c r="N53" i="3"/>
  <c r="K82" i="3"/>
  <c r="K53" i="3"/>
  <c r="K83" i="3" s="1"/>
  <c r="H82" i="3"/>
  <c r="H53" i="3"/>
  <c r="E82" i="3"/>
  <c r="E53" i="3"/>
  <c r="E83" i="3" s="1"/>
  <c r="C20" i="3"/>
  <c r="C19" i="3"/>
  <c r="C18" i="3"/>
  <c r="C17" i="3"/>
  <c r="C16" i="3"/>
  <c r="C15" i="3"/>
  <c r="C14" i="3"/>
  <c r="F14" i="3" s="1"/>
  <c r="C13" i="3"/>
  <c r="F13" i="3" s="1"/>
  <c r="C12" i="3"/>
  <c r="F12" i="3" s="1"/>
  <c r="C11" i="3"/>
  <c r="F10" i="3"/>
  <c r="F9" i="3"/>
  <c r="E39" i="3"/>
  <c r="E38" i="3"/>
  <c r="E37" i="3"/>
  <c r="E36" i="3"/>
  <c r="C35" i="3"/>
  <c r="E35" i="3" s="1"/>
  <c r="E34" i="3"/>
  <c r="C33" i="3"/>
  <c r="F33" i="3" s="1"/>
  <c r="C32" i="3"/>
  <c r="E32" i="3" s="1"/>
  <c r="C31" i="3"/>
  <c r="E31" i="3" s="1"/>
  <c r="C30" i="3"/>
  <c r="F30" i="3" s="1"/>
  <c r="C29" i="3"/>
  <c r="E29" i="3" s="1"/>
  <c r="C28" i="3"/>
  <c r="F28" i="3" s="1"/>
  <c r="H28" i="3" s="1"/>
  <c r="T24" i="3"/>
  <c r="N24" i="3"/>
  <c r="K24" i="3"/>
  <c r="H24" i="3"/>
  <c r="E24" i="3"/>
  <c r="T23" i="3"/>
  <c r="Q23" i="3"/>
  <c r="N23" i="3"/>
  <c r="K23" i="3"/>
  <c r="H23" i="3"/>
  <c r="E23" i="3"/>
  <c r="T39" i="3"/>
  <c r="Q39" i="3"/>
  <c r="N39" i="3"/>
  <c r="K39" i="3"/>
  <c r="H39" i="3"/>
  <c r="T38" i="3"/>
  <c r="Q38" i="3"/>
  <c r="N38" i="3"/>
  <c r="K38" i="3"/>
  <c r="H38" i="3"/>
  <c r="T37" i="3"/>
  <c r="Q37" i="3"/>
  <c r="N37" i="3"/>
  <c r="K37" i="3"/>
  <c r="H37" i="3"/>
  <c r="T36" i="3"/>
  <c r="Q36" i="3"/>
  <c r="N36" i="3"/>
  <c r="K36" i="3"/>
  <c r="H36" i="3"/>
  <c r="T35" i="3"/>
  <c r="Q35" i="3"/>
  <c r="N35" i="3"/>
  <c r="K35" i="3"/>
  <c r="H35" i="3"/>
  <c r="T34" i="3"/>
  <c r="Q34" i="3"/>
  <c r="N34" i="3"/>
  <c r="K34" i="3"/>
  <c r="H34" i="3"/>
  <c r="Q83" i="3" l="1"/>
  <c r="H83" i="3"/>
  <c r="N83" i="3"/>
  <c r="U82" i="3"/>
  <c r="U53" i="3"/>
  <c r="F11" i="3"/>
  <c r="U35" i="3"/>
  <c r="F29" i="3"/>
  <c r="F31" i="3"/>
  <c r="E30" i="3"/>
  <c r="F32" i="3"/>
  <c r="U24" i="3"/>
  <c r="U23" i="3"/>
  <c r="E28" i="3"/>
  <c r="U37" i="3"/>
  <c r="U39" i="3"/>
  <c r="U34" i="3"/>
  <c r="U36" i="3"/>
  <c r="U38" i="3"/>
  <c r="I33" i="3"/>
  <c r="H33" i="3"/>
  <c r="I28" i="3"/>
  <c r="E33" i="3"/>
  <c r="U83" i="3" l="1"/>
  <c r="F47" i="3"/>
  <c r="E47" i="3"/>
  <c r="E49" i="3" s="1"/>
  <c r="E40" i="3"/>
  <c r="I29" i="3"/>
  <c r="H29" i="3"/>
  <c r="I32" i="3"/>
  <c r="H32" i="3"/>
  <c r="I31" i="3"/>
  <c r="H31" i="3"/>
  <c r="I30" i="3"/>
  <c r="H30" i="3"/>
  <c r="L28" i="3"/>
  <c r="K28" i="3"/>
  <c r="L33" i="3"/>
  <c r="K33" i="3"/>
  <c r="I47" i="3" l="1"/>
  <c r="H47" i="3"/>
  <c r="H49" i="3" s="1"/>
  <c r="D41" i="3"/>
  <c r="E41" i="3" s="1"/>
  <c r="O28" i="3"/>
  <c r="N28" i="3"/>
  <c r="L30" i="3"/>
  <c r="K30" i="3"/>
  <c r="L31" i="3"/>
  <c r="K31" i="3"/>
  <c r="L32" i="3"/>
  <c r="K32" i="3"/>
  <c r="H40" i="3"/>
  <c r="N33" i="3"/>
  <c r="O33" i="3"/>
  <c r="L29" i="3"/>
  <c r="K29" i="3"/>
  <c r="G41" i="3" l="1"/>
  <c r="L47" i="3"/>
  <c r="K47" i="3"/>
  <c r="K49" i="3" s="1"/>
  <c r="H41" i="3"/>
  <c r="K40" i="3"/>
  <c r="O32" i="3"/>
  <c r="N32" i="3"/>
  <c r="O31" i="3"/>
  <c r="N31" i="3"/>
  <c r="O29" i="3"/>
  <c r="N29" i="3"/>
  <c r="O30" i="3"/>
  <c r="N30" i="3"/>
  <c r="R33" i="3"/>
  <c r="T33" i="3" s="1"/>
  <c r="U33" i="3" s="1"/>
  <c r="Q33" i="3"/>
  <c r="R28" i="3"/>
  <c r="T28" i="3" s="1"/>
  <c r="U28" i="3" s="1"/>
  <c r="Q28" i="3"/>
  <c r="J41" i="3" l="1"/>
  <c r="N47" i="3"/>
  <c r="N49" i="3" s="1"/>
  <c r="O47" i="3"/>
  <c r="K41" i="3"/>
  <c r="N40" i="3"/>
  <c r="R30" i="3"/>
  <c r="T30" i="3" s="1"/>
  <c r="U30" i="3" s="1"/>
  <c r="Q30" i="3"/>
  <c r="R29" i="3"/>
  <c r="T29" i="3" s="1"/>
  <c r="U29" i="3" s="1"/>
  <c r="Q29" i="3"/>
  <c r="Q31" i="3"/>
  <c r="R31" i="3"/>
  <c r="T31" i="3" s="1"/>
  <c r="U31" i="3" s="1"/>
  <c r="R32" i="3"/>
  <c r="T32" i="3" s="1"/>
  <c r="U32" i="3" s="1"/>
  <c r="Q32" i="3"/>
  <c r="M41" i="3" l="1"/>
  <c r="N41" i="3" s="1"/>
  <c r="R47" i="3"/>
  <c r="T47" i="3" s="1"/>
  <c r="Q47" i="3"/>
  <c r="Q49" i="3" s="1"/>
  <c r="Q40" i="3"/>
  <c r="T40" i="3"/>
  <c r="S41" i="3" l="1"/>
  <c r="P41" i="3"/>
  <c r="Q41" i="3" s="1"/>
  <c r="U47" i="3"/>
  <c r="T49" i="3"/>
  <c r="U40" i="3"/>
  <c r="T41" i="3"/>
  <c r="U41" i="3" s="1"/>
  <c r="I10" i="3" l="1"/>
  <c r="L10" i="3" s="1"/>
  <c r="O10" i="3" s="1"/>
  <c r="I13" i="3"/>
  <c r="L13" i="3" s="1"/>
  <c r="O13" i="3" s="1"/>
  <c r="Q13" i="3" s="1"/>
  <c r="I14" i="3"/>
  <c r="L14" i="3" s="1"/>
  <c r="O14" i="3" s="1"/>
  <c r="I9" i="3"/>
  <c r="L9" i="3" s="1"/>
  <c r="O9" i="3" s="1"/>
  <c r="E42" i="3"/>
  <c r="E43" i="3"/>
  <c r="N42" i="3"/>
  <c r="N43" i="3"/>
  <c r="K42" i="3"/>
  <c r="H42" i="3"/>
  <c r="T42" i="3"/>
  <c r="Q42" i="3"/>
  <c r="Q44" i="3" s="1"/>
  <c r="Q43" i="3"/>
  <c r="Q20" i="3"/>
  <c r="Q19" i="3"/>
  <c r="Q18" i="3"/>
  <c r="Q17" i="3"/>
  <c r="Q16" i="3"/>
  <c r="Q15" i="3"/>
  <c r="I11" i="3"/>
  <c r="L11" i="3" s="1"/>
  <c r="O11" i="3" s="1"/>
  <c r="I12" i="3"/>
  <c r="L12" i="3" s="1"/>
  <c r="O12" i="3" s="1"/>
  <c r="R12" i="3" s="1"/>
  <c r="N44" i="3" l="1"/>
  <c r="E44" i="3"/>
  <c r="U42" i="3"/>
  <c r="R11" i="3"/>
  <c r="Q11" i="3"/>
  <c r="R10" i="3"/>
  <c r="Q10" i="3"/>
  <c r="R14" i="3"/>
  <c r="Q14" i="3"/>
  <c r="Q9" i="3"/>
  <c r="R9" i="3"/>
  <c r="Q12" i="3"/>
  <c r="R13" i="3"/>
  <c r="Q21" i="3" l="1"/>
  <c r="P22" i="3" l="1"/>
  <c r="Q22" i="3"/>
  <c r="Q25" i="3" s="1"/>
  <c r="Q84" i="3" s="1"/>
  <c r="E17" i="3" l="1"/>
  <c r="H17" i="3"/>
  <c r="K17" i="3"/>
  <c r="N17" i="3"/>
  <c r="T17" i="3"/>
  <c r="E18" i="3"/>
  <c r="H18" i="3"/>
  <c r="K18" i="3"/>
  <c r="N18" i="3"/>
  <c r="T18" i="3"/>
  <c r="E19" i="3"/>
  <c r="H19" i="3"/>
  <c r="K19" i="3"/>
  <c r="N19" i="3"/>
  <c r="T19" i="3"/>
  <c r="E20" i="3"/>
  <c r="H20" i="3"/>
  <c r="K20" i="3"/>
  <c r="N20" i="3"/>
  <c r="T20" i="3"/>
  <c r="H43" i="3"/>
  <c r="H44" i="3" s="1"/>
  <c r="K43" i="3"/>
  <c r="K44" i="3" s="1"/>
  <c r="T43" i="3"/>
  <c r="T44" i="3" s="1"/>
  <c r="E14" i="3"/>
  <c r="H14" i="3"/>
  <c r="K14" i="3"/>
  <c r="N14" i="3"/>
  <c r="T14" i="3"/>
  <c r="E15" i="3"/>
  <c r="H15" i="3"/>
  <c r="K15" i="3"/>
  <c r="N15" i="3"/>
  <c r="T15" i="3"/>
  <c r="E16" i="3"/>
  <c r="H16" i="3"/>
  <c r="K16" i="3"/>
  <c r="N16" i="3"/>
  <c r="T16" i="3"/>
  <c r="E11" i="3"/>
  <c r="H11" i="3"/>
  <c r="K11" i="3"/>
  <c r="N11" i="3"/>
  <c r="T11" i="3"/>
  <c r="E12" i="3"/>
  <c r="H12" i="3"/>
  <c r="K12" i="3"/>
  <c r="N12" i="3"/>
  <c r="T12" i="3"/>
  <c r="E13" i="3"/>
  <c r="H13" i="3"/>
  <c r="K13" i="3"/>
  <c r="N13" i="3"/>
  <c r="T13" i="3"/>
  <c r="U44" i="3" l="1"/>
  <c r="U18" i="3"/>
  <c r="U43" i="3"/>
  <c r="U20" i="3"/>
  <c r="U15" i="3"/>
  <c r="U17" i="3"/>
  <c r="U19" i="3"/>
  <c r="U16" i="3"/>
  <c r="U14" i="3"/>
  <c r="U13" i="3"/>
  <c r="U11" i="3"/>
  <c r="U12" i="3"/>
  <c r="E10" i="3"/>
  <c r="H10" i="3"/>
  <c r="K10" i="3"/>
  <c r="N10" i="3"/>
  <c r="T10" i="3"/>
  <c r="K9" i="3"/>
  <c r="T9" i="3"/>
  <c r="N9" i="3"/>
  <c r="H9" i="3"/>
  <c r="E9" i="3"/>
  <c r="N21" i="3" l="1"/>
  <c r="K21" i="3"/>
  <c r="T21" i="3"/>
  <c r="H21" i="3"/>
  <c r="E21" i="3"/>
  <c r="D22" i="3" s="1"/>
  <c r="U10" i="3"/>
  <c r="U9" i="3"/>
  <c r="G22" i="3" l="1"/>
  <c r="H22" i="3" s="1"/>
  <c r="H25" i="3" s="1"/>
  <c r="H84" i="3" s="1"/>
  <c r="S22" i="3"/>
  <c r="T22" i="3" s="1"/>
  <c r="T25" i="3" s="1"/>
  <c r="T84" i="3" s="1"/>
  <c r="J22" i="3"/>
  <c r="K22" i="3" s="1"/>
  <c r="K25" i="3" s="1"/>
  <c r="K84" i="3" s="1"/>
  <c r="M22" i="3"/>
  <c r="N22" i="3" s="1"/>
  <c r="N25" i="3"/>
  <c r="N84" i="3" s="1"/>
  <c r="E22" i="3"/>
  <c r="E25" i="3" s="1"/>
  <c r="E84" i="3" s="1"/>
  <c r="U21" i="3"/>
  <c r="U84" i="3" l="1"/>
  <c r="E85" i="3"/>
  <c r="H85" i="3" s="1"/>
  <c r="K85" i="3" s="1"/>
  <c r="N85" i="3" s="1"/>
  <c r="Q85" i="3" s="1"/>
  <c r="T85" i="3" s="1"/>
  <c r="U22" i="3"/>
  <c r="B4" i="3" l="1"/>
  <c r="U25" i="3"/>
</calcChain>
</file>

<file path=xl/sharedStrings.xml><?xml version="1.0" encoding="utf-8"?>
<sst xmlns="http://schemas.openxmlformats.org/spreadsheetml/2006/main" count="178" uniqueCount="82">
  <si>
    <t>Base Year</t>
  </si>
  <si>
    <t>OY2</t>
  </si>
  <si>
    <t>OY4</t>
  </si>
  <si>
    <t>$/Unit</t>
  </si>
  <si>
    <t>Total</t>
  </si>
  <si>
    <t>Option Year 1 (OY1)</t>
  </si>
  <si>
    <t>OY3</t>
  </si>
  <si>
    <t>Cumulative Total</t>
  </si>
  <si>
    <t>Base Total</t>
  </si>
  <si>
    <t>OY1 Total</t>
  </si>
  <si>
    <t>OY2 Total</t>
  </si>
  <si>
    <t>OY4 Total</t>
  </si>
  <si>
    <t>OY3 Total</t>
  </si>
  <si>
    <t xml:space="preserve">                                                  </t>
  </si>
  <si>
    <t>Grand Total</t>
  </si>
  <si>
    <t>Units</t>
  </si>
  <si>
    <t>Title</t>
  </si>
  <si>
    <t>Category</t>
  </si>
  <si>
    <t>Grand                  Total</t>
  </si>
  <si>
    <t xml:space="preserve">Non-Binding Price Estimate </t>
  </si>
  <si>
    <t>Company</t>
  </si>
  <si>
    <t>Reference</t>
  </si>
  <si>
    <t>Months</t>
  </si>
  <si>
    <t>Student Literacy Resources - K</t>
  </si>
  <si>
    <t>Student Literacy Resources - G1</t>
  </si>
  <si>
    <t>Student Literacy Resources - G2</t>
  </si>
  <si>
    <t>Student Literacy Resources - G3</t>
  </si>
  <si>
    <t>Student Literacy Resources - G4</t>
  </si>
  <si>
    <t>Student Literacy Resources - G5</t>
  </si>
  <si>
    <t>Teacher Literacy Resources - K</t>
  </si>
  <si>
    <t>Teacher Literacy Resources - G1</t>
  </si>
  <si>
    <t>Teacher Literacy Resources - G2</t>
  </si>
  <si>
    <t>Teacher Literacy Resources - G3</t>
  </si>
  <si>
    <t>Teacher Literacy Resources - G4</t>
  </si>
  <si>
    <t>Teacher Literacy Resources - G5</t>
  </si>
  <si>
    <t>Each</t>
  </si>
  <si>
    <t>Lot</t>
  </si>
  <si>
    <t>3-Hr Sessions</t>
  </si>
  <si>
    <t>OY5</t>
  </si>
  <si>
    <t>Standards Correlations</t>
  </si>
  <si>
    <t>Core Literacy Subtotal</t>
  </si>
  <si>
    <t xml:space="preserve">CORE LITERACY  </t>
  </si>
  <si>
    <t>STRATEGIC INSTRUCTION</t>
  </si>
  <si>
    <t>Core Literacy Shipping @15%</t>
  </si>
  <si>
    <t>CORE LITERACY TOTAL</t>
  </si>
  <si>
    <t>Strategic Instruction Subtotal</t>
  </si>
  <si>
    <t>Strategic Instr. Shipping @15%</t>
  </si>
  <si>
    <t>K-5 Literacy: Core, Strategic, and Assssment Resources</t>
  </si>
  <si>
    <r>
      <t xml:space="preserve">If this breakdown, does </t>
    </r>
    <r>
      <rPr>
        <b/>
        <u/>
        <sz val="11"/>
        <color rgb="FF3333FF"/>
        <rFont val="Times New Roman"/>
        <family val="1"/>
      </rPr>
      <t>not</t>
    </r>
    <r>
      <rPr>
        <b/>
        <sz val="11"/>
        <color rgb="FF3333FF"/>
        <rFont val="Times New Roman"/>
        <family val="1"/>
      </rPr>
      <t xml:space="preserve"> fit your solution, please revise it.</t>
    </r>
  </si>
  <si>
    <t>Techncal Support</t>
  </si>
  <si>
    <t>STRATEGIC INSTRUCTION TOTAL</t>
  </si>
  <si>
    <t>PROFICIENCY TOOL</t>
  </si>
  <si>
    <t>Technical Support</t>
  </si>
  <si>
    <t>PROFICIENCY TOOL TOTAL</t>
  </si>
  <si>
    <t>Hours</t>
  </si>
  <si>
    <t>Literacy Proficiency Tool PL</t>
  </si>
  <si>
    <t>PROFESSIONAL LEARNING</t>
  </si>
  <si>
    <t>Table 1</t>
  </si>
  <si>
    <t>Core Literacy &amp; Proficiency Tool</t>
  </si>
  <si>
    <t>Core Synchronous PL</t>
  </si>
  <si>
    <t>Core Asynchronous PL</t>
  </si>
  <si>
    <t>Tool Synchroonous PL</t>
  </si>
  <si>
    <t>Tool Asynchronous PL</t>
  </si>
  <si>
    <t>Strategic Literacy</t>
  </si>
  <si>
    <t>Strategic Synchronous PL</t>
  </si>
  <si>
    <t>Table 2</t>
  </si>
  <si>
    <t>Strategic Asynchronous PL</t>
  </si>
  <si>
    <t>Above-School Level SMEs</t>
  </si>
  <si>
    <t>Table 3</t>
  </si>
  <si>
    <t>Strategic PL</t>
  </si>
  <si>
    <t>Train-the-Trainer</t>
  </si>
  <si>
    <t>Table 4</t>
  </si>
  <si>
    <t>Students</t>
  </si>
  <si>
    <t>PROFESSIONAL LEARNING TOTAL</t>
  </si>
  <si>
    <t>School-Level Administrators</t>
  </si>
  <si>
    <t>Table 5</t>
  </si>
  <si>
    <t>Table 6</t>
  </si>
  <si>
    <t>Technical Support (PL)</t>
  </si>
  <si>
    <t>TOTALS</t>
  </si>
  <si>
    <t>Above-School Level Leaders</t>
  </si>
  <si>
    <t>Proficiency Tool Synchronous PL</t>
  </si>
  <si>
    <t>Proficiency Tool Asynchronous 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</si>
</sst>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4" x14ac:knownFonts="1">
    <font>
      <sz val="10"/>
      <name val="Arial"/>
    </font>
    <font>
      <sz val="10"/>
      <name val="Arial"/>
      <family val="2"/>
    </font>
    <font>
      <sz val="8"/>
      <name val="Arial"/>
      <family val="2"/>
    </font>
    <font>
      <b/>
      <sz val="10"/>
      <name val="Times New Roman"/>
      <family val="1"/>
    </font>
    <font>
      <sz val="10"/>
      <name val="Times New Roman"/>
      <family val="1"/>
    </font>
    <font>
      <b/>
      <sz val="11"/>
      <name val="Times New Roman"/>
      <family val="1"/>
    </font>
    <font>
      <b/>
      <sz val="14"/>
      <name val="Times New Roman"/>
      <family val="1"/>
    </font>
    <font>
      <sz val="8"/>
      <name val="Times New Roman"/>
      <family val="1"/>
    </font>
    <font>
      <b/>
      <sz val="10"/>
      <color theme="1"/>
      <name val="Times New Roman"/>
      <family val="1"/>
    </font>
    <font>
      <sz val="10"/>
      <color theme="1"/>
      <name val="Times New Roman"/>
      <family val="1"/>
    </font>
    <font>
      <b/>
      <sz val="8"/>
      <color theme="1"/>
      <name val="Times New Roman"/>
      <family val="1"/>
    </font>
    <font>
      <b/>
      <sz val="11"/>
      <color rgb="FF3333FF"/>
      <name val="Times New Roman"/>
      <family val="1"/>
    </font>
    <font>
      <b/>
      <u/>
      <sz val="11"/>
      <color rgb="FF3333FF"/>
      <name val="Times New Roman"/>
      <family val="1"/>
    </font>
    <font>
      <b/>
      <sz val="10"/>
      <color rgb="FF3333FF"/>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C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100">
    <xf numFmtId="0" fontId="0" fillId="0" borderId="0" xfId="0"/>
    <xf numFmtId="0" fontId="4" fillId="0" borderId="0" xfId="0" applyFont="1" applyAlignment="1">
      <alignment vertical="center"/>
    </xf>
    <xf numFmtId="0" fontId="3" fillId="0" borderId="0" xfId="0" applyFont="1" applyAlignment="1">
      <alignment vertical="center"/>
    </xf>
    <xf numFmtId="0" fontId="4" fillId="2" borderId="0" xfId="0" applyFont="1" applyFill="1" applyAlignment="1">
      <alignment vertical="center"/>
    </xf>
    <xf numFmtId="0" fontId="3" fillId="0" borderId="0" xfId="0" applyFont="1" applyAlignment="1">
      <alignment horizontal="left" vertical="center" wrapText="1"/>
    </xf>
    <xf numFmtId="9" fontId="3" fillId="0" borderId="0" xfId="1" applyFont="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8" fillId="2" borderId="1" xfId="0" applyFont="1" applyFill="1" applyBorder="1" applyAlignment="1">
      <alignment horizontal="center" vertical="center"/>
    </xf>
    <xf numFmtId="164" fontId="8"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164" fontId="9" fillId="2" borderId="1" xfId="0" applyNumberFormat="1" applyFont="1" applyFill="1" applyBorder="1" applyAlignment="1">
      <alignment horizontal="center" vertical="center"/>
    </xf>
    <xf numFmtId="164" fontId="9" fillId="2" borderId="1" xfId="0" applyNumberFormat="1" applyFont="1" applyFill="1" applyBorder="1" applyAlignment="1">
      <alignment vertical="center"/>
    </xf>
    <xf numFmtId="164" fontId="4" fillId="0" borderId="1" xfId="0" applyNumberFormat="1" applyFont="1" applyBorder="1" applyAlignment="1">
      <alignment vertical="center"/>
    </xf>
    <xf numFmtId="0" fontId="7" fillId="2" borderId="0" xfId="0" applyFont="1" applyFill="1" applyAlignment="1">
      <alignment vertical="center"/>
    </xf>
    <xf numFmtId="164" fontId="8" fillId="2" borderId="1" xfId="0" applyNumberFormat="1" applyFont="1" applyFill="1" applyBorder="1" applyAlignment="1">
      <alignment vertical="center"/>
    </xf>
    <xf numFmtId="164" fontId="10" fillId="3" borderId="1" xfId="0" applyNumberFormat="1" applyFont="1" applyFill="1" applyBorder="1" applyAlignment="1">
      <alignment vertical="center"/>
    </xf>
    <xf numFmtId="0" fontId="3" fillId="0" borderId="3" xfId="0" applyFont="1" applyBorder="1" applyAlignment="1">
      <alignment horizontal="right" vertical="center"/>
    </xf>
    <xf numFmtId="0" fontId="9" fillId="2" borderId="2" xfId="0" applyFont="1" applyFill="1" applyBorder="1" applyAlignment="1">
      <alignment horizontal="right" vertical="center"/>
    </xf>
    <xf numFmtId="0" fontId="9" fillId="2" borderId="1" xfId="0" applyFont="1" applyFill="1" applyBorder="1" applyAlignment="1">
      <alignment horizontal="right" vertical="center"/>
    </xf>
    <xf numFmtId="0" fontId="6" fillId="2" borderId="3" xfId="0" applyFont="1" applyFill="1" applyBorder="1" applyAlignment="1">
      <alignment vertical="center"/>
    </xf>
    <xf numFmtId="164" fontId="8" fillId="4" borderId="1" xfId="0" applyNumberFormat="1" applyFont="1" applyFill="1" applyBorder="1" applyAlignment="1">
      <alignment vertical="center"/>
    </xf>
    <xf numFmtId="0" fontId="4" fillId="0" borderId="1" xfId="0" applyFont="1" applyBorder="1" applyAlignment="1">
      <alignment horizontal="right"/>
    </xf>
    <xf numFmtId="0" fontId="8" fillId="2" borderId="2" xfId="0" applyFont="1" applyFill="1" applyBorder="1" applyAlignment="1">
      <alignment horizontal="right" vertical="center"/>
    </xf>
    <xf numFmtId="164" fontId="3" fillId="0" borderId="1" xfId="0" applyNumberFormat="1" applyFont="1" applyBorder="1" applyAlignment="1">
      <alignment vertical="center"/>
    </xf>
    <xf numFmtId="0" fontId="3" fillId="2" borderId="0" xfId="0" applyFont="1" applyFill="1" applyAlignment="1">
      <alignment vertical="center"/>
    </xf>
    <xf numFmtId="3" fontId="3" fillId="0" borderId="0" xfId="0" applyNumberFormat="1" applyFont="1" applyAlignment="1">
      <alignment horizontal="right" vertical="center"/>
    </xf>
    <xf numFmtId="3" fontId="8" fillId="2" borderId="1" xfId="0" applyNumberFormat="1" applyFont="1" applyFill="1" applyBorder="1" applyAlignment="1">
      <alignment horizontal="center" vertical="center"/>
    </xf>
    <xf numFmtId="3" fontId="9" fillId="2" borderId="1" xfId="0" applyNumberFormat="1" applyFont="1" applyFill="1" applyBorder="1" applyAlignment="1">
      <alignment horizontal="center" vertical="center"/>
    </xf>
    <xf numFmtId="3" fontId="7" fillId="2" borderId="0" xfId="0" applyNumberFormat="1" applyFont="1" applyFill="1" applyAlignment="1">
      <alignment vertical="center"/>
    </xf>
    <xf numFmtId="3" fontId="4" fillId="0" borderId="0" xfId="0" applyNumberFormat="1" applyFont="1" applyAlignment="1">
      <alignment horizontal="center" vertical="center"/>
    </xf>
    <xf numFmtId="3" fontId="3" fillId="0" borderId="0" xfId="1" applyNumberFormat="1" applyFont="1" applyAlignment="1">
      <alignment horizontal="left" vertical="center" wrapText="1"/>
    </xf>
    <xf numFmtId="3" fontId="3" fillId="0" borderId="0" xfId="0" applyNumberFormat="1" applyFont="1" applyAlignment="1">
      <alignment horizontal="left" vertical="center" wrapText="1"/>
    </xf>
    <xf numFmtId="3" fontId="4" fillId="0" borderId="0" xfId="0" applyNumberFormat="1" applyFont="1" applyAlignme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right" vertical="center"/>
    </xf>
    <xf numFmtId="3" fontId="9" fillId="2" borderId="7" xfId="0" applyNumberFormat="1" applyFont="1" applyFill="1" applyBorder="1" applyAlignment="1">
      <alignment horizontal="center" vertical="center"/>
    </xf>
    <xf numFmtId="164" fontId="9" fillId="2" borderId="8" xfId="0" applyNumberFormat="1" applyFont="1" applyFill="1" applyBorder="1" applyAlignment="1">
      <alignment horizontal="center" vertical="center"/>
    </xf>
    <xf numFmtId="164" fontId="4" fillId="0" borderId="6" xfId="0" applyNumberFormat="1" applyFont="1" applyBorder="1" applyAlignment="1">
      <alignment vertical="center"/>
    </xf>
    <xf numFmtId="3" fontId="13" fillId="2" borderId="1" xfId="0" applyNumberFormat="1" applyFont="1" applyFill="1" applyBorder="1" applyAlignment="1">
      <alignment horizontal="center" vertical="center"/>
    </xf>
    <xf numFmtId="164" fontId="13" fillId="2" borderId="1" xfId="0" applyNumberFormat="1" applyFont="1" applyFill="1" applyBorder="1" applyAlignment="1">
      <alignment horizontal="center" vertical="center"/>
    </xf>
    <xf numFmtId="164" fontId="13" fillId="2" borderId="1" xfId="0" applyNumberFormat="1" applyFont="1" applyFill="1" applyBorder="1" applyAlignment="1">
      <alignment vertical="center"/>
    </xf>
    <xf numFmtId="164" fontId="13" fillId="0" borderId="1" xfId="0" applyNumberFormat="1" applyFont="1" applyBorder="1" applyAlignment="1">
      <alignment vertical="center"/>
    </xf>
    <xf numFmtId="3" fontId="13" fillId="2" borderId="7" xfId="0" applyNumberFormat="1" applyFont="1" applyFill="1" applyBorder="1" applyAlignment="1">
      <alignment horizontal="center" vertical="center"/>
    </xf>
    <xf numFmtId="164" fontId="13" fillId="2" borderId="8" xfId="0" applyNumberFormat="1" applyFont="1" applyFill="1" applyBorder="1" applyAlignment="1">
      <alignment horizontal="center" vertical="center"/>
    </xf>
    <xf numFmtId="164" fontId="13" fillId="0" borderId="6" xfId="0" applyNumberFormat="1" applyFont="1" applyBorder="1" applyAlignment="1">
      <alignment vertical="center"/>
    </xf>
    <xf numFmtId="0" fontId="13" fillId="2" borderId="0" xfId="0" applyFont="1" applyFill="1" applyAlignment="1">
      <alignment vertical="center"/>
    </xf>
    <xf numFmtId="0" fontId="13" fillId="2" borderId="1" xfId="0" applyFont="1" applyFill="1" applyBorder="1" applyAlignment="1">
      <alignment horizontal="right" vertical="center"/>
    </xf>
    <xf numFmtId="0" fontId="13" fillId="2" borderId="1" xfId="0" applyFont="1" applyFill="1" applyBorder="1" applyAlignment="1">
      <alignment horizontal="center" vertical="center"/>
    </xf>
    <xf numFmtId="3" fontId="4" fillId="2" borderId="6" xfId="0" applyNumberFormat="1" applyFont="1" applyFill="1" applyBorder="1" applyAlignment="1">
      <alignment horizontal="center" vertical="center"/>
    </xf>
    <xf numFmtId="164" fontId="9" fillId="2" borderId="6" xfId="0" applyNumberFormat="1" applyFont="1" applyFill="1" applyBorder="1" applyAlignment="1">
      <alignment vertical="center"/>
    </xf>
    <xf numFmtId="3" fontId="9" fillId="2" borderId="6" xfId="0" applyNumberFormat="1" applyFont="1" applyFill="1" applyBorder="1" applyAlignment="1">
      <alignment horizontal="center" vertical="center"/>
    </xf>
    <xf numFmtId="0" fontId="4" fillId="2" borderId="1" xfId="0" applyFont="1" applyFill="1" applyBorder="1" applyAlignment="1">
      <alignment vertical="center"/>
    </xf>
    <xf numFmtId="0" fontId="9" fillId="2" borderId="3" xfId="0" applyFont="1" applyFill="1" applyBorder="1" applyAlignment="1">
      <alignment horizontal="center" vertical="center"/>
    </xf>
    <xf numFmtId="164" fontId="9" fillId="2" borderId="11" xfId="0" applyNumberFormat="1" applyFont="1" applyFill="1" applyBorder="1" applyAlignment="1">
      <alignment horizontal="center" vertical="center"/>
    </xf>
    <xf numFmtId="3" fontId="9" fillId="2" borderId="4" xfId="0" applyNumberFormat="1" applyFont="1" applyFill="1" applyBorder="1" applyAlignment="1">
      <alignment horizontal="center" vertical="center"/>
    </xf>
    <xf numFmtId="164" fontId="9" fillId="2" borderId="4" xfId="0" applyNumberFormat="1" applyFont="1" applyFill="1" applyBorder="1" applyAlignment="1">
      <alignment vertical="center"/>
    </xf>
    <xf numFmtId="164" fontId="9" fillId="2" borderId="5" xfId="0" applyNumberFormat="1" applyFont="1" applyFill="1" applyBorder="1" applyAlignment="1">
      <alignment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165" fontId="9" fillId="2" borderId="1" xfId="0" applyNumberFormat="1" applyFont="1" applyFill="1" applyBorder="1" applyAlignment="1">
      <alignment horizontal="center" vertical="center"/>
    </xf>
    <xf numFmtId="0" fontId="13" fillId="2" borderId="3" xfId="0" applyFont="1" applyFill="1" applyBorder="1" applyAlignment="1">
      <alignment horizontal="right" vertical="center"/>
    </xf>
    <xf numFmtId="0" fontId="13" fillId="2" borderId="4" xfId="0" applyFont="1" applyFill="1" applyBorder="1" applyAlignment="1">
      <alignment horizontal="right" vertical="center"/>
    </xf>
    <xf numFmtId="0" fontId="11" fillId="4" borderId="1" xfId="0" applyFont="1" applyFill="1" applyBorder="1" applyAlignment="1">
      <alignment horizontal="center" vertical="center"/>
    </xf>
    <xf numFmtId="164" fontId="5" fillId="4" borderId="1"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4" borderId="1" xfId="0" applyFont="1" applyFill="1" applyBorder="1" applyAlignment="1">
      <alignment horizontal="center" vertical="center"/>
    </xf>
    <xf numFmtId="0" fontId="3" fillId="0" borderId="1" xfId="0" applyFont="1" applyBorder="1" applyAlignment="1">
      <alignment horizontal="center" vertical="center"/>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5"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3" borderId="1" xfId="0"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3" fillId="4" borderId="4" xfId="0" applyNumberFormat="1" applyFont="1" applyFill="1" applyBorder="1" applyAlignment="1">
      <alignment horizontal="center" vertical="center"/>
    </xf>
    <xf numFmtId="164" fontId="3" fillId="4" borderId="5"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0" fontId="13" fillId="2" borderId="5" xfId="0" applyFont="1" applyFill="1" applyBorder="1" applyAlignment="1">
      <alignment horizontal="right" vertical="center"/>
    </xf>
    <xf numFmtId="0" fontId="13" fillId="2" borderId="3" xfId="0" applyFont="1" applyFill="1" applyBorder="1" applyAlignment="1">
      <alignment horizontal="center" vertical="center"/>
    </xf>
    <xf numFmtId="0" fontId="13" fillId="2" borderId="5" xfId="0" applyFont="1" applyFill="1" applyBorder="1" applyAlignment="1">
      <alignment horizontal="center" vertical="center"/>
    </xf>
    <xf numFmtId="3" fontId="9" fillId="2" borderId="3" xfId="0" applyNumberFormat="1" applyFont="1" applyFill="1" applyBorder="1" applyAlignment="1">
      <alignment horizontal="center" vertical="center"/>
    </xf>
    <xf numFmtId="3" fontId="9" fillId="2" borderId="4" xfId="0" applyNumberFormat="1" applyFont="1" applyFill="1" applyBorder="1" applyAlignment="1">
      <alignment horizontal="center" vertical="center"/>
    </xf>
    <xf numFmtId="3" fontId="9" fillId="2" borderId="5" xfId="0" applyNumberFormat="1" applyFont="1" applyFill="1" applyBorder="1" applyAlignment="1">
      <alignment horizontal="center" vertical="center"/>
    </xf>
    <xf numFmtId="0" fontId="8" fillId="4" borderId="1" xfId="0" applyFont="1" applyFill="1" applyBorder="1" applyAlignment="1">
      <alignment horizontal="center" vertical="center" wrapText="1"/>
    </xf>
    <xf numFmtId="164" fontId="3" fillId="4" borderId="6" xfId="0" applyNumberFormat="1" applyFont="1" applyFill="1" applyBorder="1" applyAlignment="1">
      <alignment horizontal="right" vertical="center"/>
    </xf>
    <xf numFmtId="164" fontId="3" fillId="4" borderId="2" xfId="0" applyNumberFormat="1" applyFont="1" applyFill="1" applyBorder="1" applyAlignment="1">
      <alignment horizontal="right" vertical="center"/>
    </xf>
  </cellXfs>
  <cellStyles count="2">
    <cellStyle name="Normal" xfId="0" builtinId="0"/>
    <cellStyle name="Percent" xfId="1" builtinId="5"/>
  </cellStyles>
  <dxfs count="0"/>
  <tableStyles count="0" defaultTableStyle="TableStyleMedium2" defaultPivotStyle="PivotStyleLight16"/>
  <colors>
    <mruColors>
      <color rgb="FF3333FF"/>
      <color rgb="FFFFFFCC"/>
      <color rgb="FFCCFFFF"/>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3003</xdr:colOff>
      <xdr:row>85</xdr:row>
      <xdr:rowOff>2276</xdr:rowOff>
    </xdr:from>
    <xdr:to>
      <xdr:col>18</xdr:col>
      <xdr:colOff>166687</xdr:colOff>
      <xdr:row>91</xdr:row>
      <xdr:rowOff>71437</xdr:rowOff>
    </xdr:to>
    <xdr:sp macro="" textlink="">
      <xdr:nvSpPr>
        <xdr:cNvPr id="2" name="TextBox 1">
          <a:extLst>
            <a:ext uri="{FF2B5EF4-FFF2-40B4-BE49-F238E27FC236}">
              <a16:creationId xmlns:a16="http://schemas.microsoft.com/office/drawing/2014/main" id="{B7E221CD-16D4-4342-8C62-CF66057E513C}"/>
            </a:ext>
          </a:extLst>
        </xdr:cNvPr>
        <xdr:cNvSpPr txBox="1"/>
      </xdr:nvSpPr>
      <xdr:spPr>
        <a:xfrm>
          <a:off x="1754923" y="10643062"/>
          <a:ext cx="9413139" cy="133802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tx1"/>
              </a:solidFill>
              <a:latin typeface="Times New Roman" panose="02020603050405020304" pitchFamily="18" charset="0"/>
              <a:cs typeface="Times New Roman" panose="02020603050405020304" pitchFamily="18" charset="0"/>
            </a:rPr>
            <a:t>Comments</a:t>
          </a:r>
        </a:p>
        <a:p>
          <a:r>
            <a:rPr lang="en-US" sz="1000" b="0">
              <a:solidFill>
                <a:schemeClr val="tx1"/>
              </a:solidFill>
              <a:latin typeface="Times New Roman" panose="02020603050405020304" pitchFamily="18" charset="0"/>
              <a:cs typeface="Times New Roman" panose="02020603050405020304" pitchFamily="18" charset="0"/>
            </a:rPr>
            <a:t>--DoWEA</a:t>
          </a:r>
          <a:r>
            <a:rPr lang="en-US" sz="1000" b="0" baseline="0">
              <a:solidFill>
                <a:schemeClr val="tx1"/>
              </a:solidFill>
              <a:latin typeface="Times New Roman" panose="02020603050405020304" pitchFamily="18" charset="0"/>
              <a:cs typeface="Times New Roman" panose="02020603050405020304" pitchFamily="18" charset="0"/>
            </a:rPr>
            <a:t> expects to purchse a 6-year subscription to the digital resources in the base year for both core literacy and strategic instruction.</a:t>
          </a:r>
          <a:endParaRPr lang="en-US" sz="1000" b="0">
            <a:solidFill>
              <a:schemeClr val="tx1"/>
            </a:solidFill>
            <a:latin typeface="Times New Roman" panose="02020603050405020304" pitchFamily="18" charset="0"/>
            <a:cs typeface="Times New Roman" panose="02020603050405020304" pitchFamily="18" charset="0"/>
          </a:endParaRPr>
        </a:p>
        <a:p>
          <a:r>
            <a:rPr lang="en-US" sz="1000" b="0">
              <a:solidFill>
                <a:schemeClr val="tx1"/>
              </a:solidFill>
              <a:latin typeface="Times New Roman" panose="02020603050405020304" pitchFamily="18" charset="0"/>
              <a:cs typeface="Times New Roman" panose="02020603050405020304" pitchFamily="18" charset="0"/>
            </a:rPr>
            <a:t>--The units for student and teacher resources in the base year were rounded up by five</a:t>
          </a:r>
          <a:r>
            <a:rPr lang="en-US" sz="1000" b="0" baseline="0">
              <a:solidFill>
                <a:schemeClr val="tx1"/>
              </a:solidFill>
              <a:latin typeface="Times New Roman" panose="02020603050405020304" pitchFamily="18" charset="0"/>
              <a:cs typeface="Times New Roman" panose="02020603050405020304" pitchFamily="18" charset="0"/>
            </a:rPr>
            <a:t> percent over the numbers shown in the PWS to accommodate unexpected increases </a:t>
          </a:r>
        </a:p>
        <a:p>
          <a:r>
            <a:rPr lang="en-US" sz="1000" b="0" baseline="0">
              <a:solidFill>
                <a:schemeClr val="tx1"/>
              </a:solidFill>
              <a:latin typeface="Times New Roman" panose="02020603050405020304" pitchFamily="18" charset="0"/>
              <a:cs typeface="Times New Roman" panose="02020603050405020304" pitchFamily="18" charset="0"/>
            </a:rPr>
            <a:t>   in enrollment or faculty but primarily for replacement &amp; replenishment of print resources.</a:t>
          </a:r>
          <a:endParaRPr lang="en-US" sz="1000" b="0">
            <a:solidFill>
              <a:schemeClr val="tx1"/>
            </a:solidFill>
            <a:latin typeface="Times New Roman" panose="02020603050405020304" pitchFamily="18" charset="0"/>
            <a:cs typeface="Times New Roman" panose="02020603050405020304" pitchFamily="18" charset="0"/>
          </a:endParaRPr>
        </a:p>
        <a:p>
          <a:r>
            <a:rPr lang="en-US" sz="1000" b="0">
              <a:solidFill>
                <a:schemeClr val="tx1"/>
              </a:solidFill>
              <a:latin typeface="Times New Roman" panose="02020603050405020304" pitchFamily="18" charset="0"/>
              <a:cs typeface="Times New Roman" panose="02020603050405020304" pitchFamily="18" charset="0"/>
            </a:rPr>
            <a:t>--The option</a:t>
          </a:r>
          <a:r>
            <a:rPr lang="en-US" sz="1000" b="0" baseline="0">
              <a:solidFill>
                <a:schemeClr val="tx1"/>
              </a:solidFill>
              <a:latin typeface="Times New Roman" panose="02020603050405020304" pitchFamily="18" charset="0"/>
              <a:cs typeface="Times New Roman" panose="02020603050405020304" pitchFamily="18" charset="0"/>
            </a:rPr>
            <a:t> year student and teacher units are also for unexpected increases in enrollment or faculty but primarily for</a:t>
          </a:r>
          <a:r>
            <a:rPr lang="en-US" sz="1000" b="0" baseline="0">
              <a:solidFill>
                <a:schemeClr val="dk1"/>
              </a:solidFill>
              <a:effectLst/>
              <a:latin typeface="+mn-lt"/>
              <a:ea typeface="+mn-ea"/>
              <a:cs typeface="+mn-cs"/>
            </a:rPr>
            <a:t> replacement &amp; replenishment of print resources.</a:t>
          </a:r>
        </a:p>
        <a:p>
          <a:r>
            <a:rPr lang="en-US" sz="1000" b="0" baseline="0">
              <a:solidFill>
                <a:schemeClr val="dk1"/>
              </a:solidFill>
              <a:effectLst/>
              <a:latin typeface="+mn-lt"/>
              <a:ea typeface="+mn-ea"/>
              <a:cs typeface="+mn-cs"/>
            </a:rPr>
            <a:t>--</a:t>
          </a:r>
          <a:r>
            <a:rPr lang="en-US" sz="1000" b="0" baseline="0">
              <a:solidFill>
                <a:schemeClr val="dk1"/>
              </a:solidFill>
              <a:effectLst/>
              <a:latin typeface="Times New Roman" panose="02020603050405020304" pitchFamily="18" charset="0"/>
              <a:ea typeface="+mn-ea"/>
              <a:cs typeface="Times New Roman" panose="02020603050405020304" pitchFamily="18" charset="0"/>
            </a:rPr>
            <a:t>The 15% figure is an average shipping cost  that DoWEA has used for many years.  It takes into account the much lower cost to ship in the US and the higher cost to ship overseas.</a:t>
          </a:r>
        </a:p>
        <a:p>
          <a:r>
            <a:rPr lang="en-US" sz="1000" b="0" baseline="0">
              <a:solidFill>
                <a:schemeClr val="dk1"/>
              </a:solidFill>
              <a:effectLst/>
              <a:latin typeface="+mn-lt"/>
              <a:ea typeface="+mn-ea"/>
              <a:cs typeface="+mn-cs"/>
            </a:rPr>
            <a:t>--</a:t>
          </a:r>
          <a:r>
            <a:rPr lang="en-US" sz="1000" b="0" baseline="0">
              <a:solidFill>
                <a:schemeClr val="dk1"/>
              </a:solidFill>
              <a:effectLst/>
              <a:latin typeface="Times New Roman" panose="02020603050405020304" pitchFamily="18" charset="0"/>
              <a:ea typeface="+mn-ea"/>
              <a:cs typeface="Times New Roman" panose="02020603050405020304" pitchFamily="18" charset="0"/>
            </a:rPr>
            <a:t>DoWEA expects to have syncrhonous professional learning (PL) for teachers and administrators.  Core literacy and strategic literacy PL will be presented to each DoWEA region </a:t>
          </a:r>
        </a:p>
        <a:p>
          <a:r>
            <a:rPr lang="en-US" sz="1000" b="0" baseline="0">
              <a:solidFill>
                <a:schemeClr val="dk1"/>
              </a:solidFill>
              <a:effectLst/>
              <a:latin typeface="Times New Roman" panose="02020603050405020304" pitchFamily="18" charset="0"/>
              <a:ea typeface="+mn-ea"/>
              <a:cs typeface="Times New Roman" panose="02020603050405020304" pitchFamily="18" charset="0"/>
            </a:rPr>
            <a:t>  (Americas, Europe, and Pacific) as will all of the administrator PL.</a:t>
          </a:r>
          <a:endParaRPr lang="en-US" sz="1000" b="0">
            <a:solidFill>
              <a:schemeClr val="tx1"/>
            </a:solidFill>
            <a:latin typeface="Times New Roman" panose="02020603050405020304" pitchFamily="18" charset="0"/>
            <a:cs typeface="Times New Roman" panose="02020603050405020304" pitchFamily="18"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FF"/>
  </sheetPr>
  <dimension ref="A1:U90"/>
  <sheetViews>
    <sheetView tabSelected="1" topLeftCell="A37" zoomScale="140" zoomScaleNormal="140" workbookViewId="0">
      <selection activeCell="C47" sqref="C47"/>
    </sheetView>
  </sheetViews>
  <sheetFormatPr defaultColWidth="8.7109375" defaultRowHeight="12.75" x14ac:dyDescent="0.2"/>
  <cols>
    <col min="1" max="1" width="28.7109375" style="1" customWidth="1"/>
    <col min="2" max="2" width="11.85546875" style="1" customWidth="1"/>
    <col min="3" max="3" width="6.28515625" style="30" customWidth="1"/>
    <col min="4" max="4" width="8.5703125" style="6" customWidth="1"/>
    <col min="5" max="5" width="11.140625" style="1" customWidth="1"/>
    <col min="6" max="6" width="6.5703125" style="33" customWidth="1"/>
    <col min="7" max="7" width="7" style="1" bestFit="1" customWidth="1"/>
    <col min="8" max="8" width="11.140625" style="1" customWidth="1"/>
    <col min="9" max="9" width="6.5703125" style="33" customWidth="1"/>
    <col min="10" max="10" width="7" style="1" bestFit="1" customWidth="1"/>
    <col min="11" max="11" width="11.140625" style="1" bestFit="1" customWidth="1"/>
    <col min="12" max="12" width="6.5703125" style="33" customWidth="1"/>
    <col min="13" max="13" width="8.7109375" style="1"/>
    <col min="14" max="14" width="11.140625" style="1" bestFit="1" customWidth="1"/>
    <col min="15" max="15" width="6.5703125" style="33" customWidth="1"/>
    <col min="16" max="16" width="8.7109375" style="1"/>
    <col min="17" max="17" width="11.140625" style="1" bestFit="1" customWidth="1"/>
    <col min="18" max="18" width="6.5703125" style="33" customWidth="1"/>
    <col min="19" max="19" width="6.85546875" style="1" customWidth="1"/>
    <col min="20" max="20" width="11.140625" style="1" bestFit="1" customWidth="1"/>
    <col min="21" max="21" width="13.42578125" style="1" customWidth="1"/>
    <col min="22" max="16384" width="8.7109375" style="1"/>
  </cols>
  <sheetData>
    <row r="1" spans="1:21" ht="27.95" customHeight="1" x14ac:dyDescent="0.2">
      <c r="A1" s="20" t="s">
        <v>13</v>
      </c>
      <c r="B1" s="67" t="s">
        <v>19</v>
      </c>
      <c r="C1" s="67"/>
      <c r="D1" s="67"/>
      <c r="E1" s="67"/>
      <c r="F1" s="67"/>
      <c r="G1" s="67"/>
    </row>
    <row r="2" spans="1:21" ht="18.600000000000001" customHeight="1" x14ac:dyDescent="0.2">
      <c r="A2" s="17" t="s">
        <v>16</v>
      </c>
      <c r="B2" s="68" t="s">
        <v>47</v>
      </c>
      <c r="C2" s="68"/>
      <c r="D2" s="68"/>
      <c r="E2" s="68"/>
      <c r="F2" s="68"/>
      <c r="G2" s="68"/>
      <c r="J2" s="63" t="s">
        <v>48</v>
      </c>
      <c r="K2" s="63"/>
      <c r="L2" s="63"/>
      <c r="M2" s="63"/>
      <c r="N2" s="63"/>
      <c r="O2" s="63"/>
      <c r="P2" s="63"/>
      <c r="Q2" s="63"/>
      <c r="R2" s="63"/>
      <c r="S2" s="63"/>
      <c r="T2" s="63"/>
    </row>
    <row r="3" spans="1:21" ht="18.600000000000001" customHeight="1" x14ac:dyDescent="0.2">
      <c r="A3" s="17" t="s">
        <v>20</v>
      </c>
      <c r="B3" s="68"/>
      <c r="C3" s="68"/>
      <c r="D3" s="68"/>
      <c r="E3" s="68"/>
      <c r="F3" s="68"/>
      <c r="G3" s="68"/>
      <c r="J3" s="63"/>
      <c r="K3" s="63"/>
      <c r="L3" s="63"/>
      <c r="M3" s="63"/>
      <c r="N3" s="63"/>
      <c r="O3" s="63"/>
      <c r="P3" s="63"/>
      <c r="Q3" s="63"/>
      <c r="R3" s="63"/>
      <c r="S3" s="63"/>
      <c r="T3" s="63"/>
    </row>
    <row r="4" spans="1:21" ht="18.600000000000001" customHeight="1" x14ac:dyDescent="0.2">
      <c r="A4" s="17" t="s">
        <v>14</v>
      </c>
      <c r="B4" s="64">
        <f>U84</f>
        <v>0</v>
      </c>
      <c r="C4" s="64"/>
      <c r="D4" s="64"/>
      <c r="E4" s="64"/>
      <c r="F4" s="64"/>
      <c r="G4" s="64"/>
    </row>
    <row r="5" spans="1:21" x14ac:dyDescent="0.2">
      <c r="A5" s="2"/>
      <c r="B5" s="2"/>
      <c r="C5" s="26"/>
      <c r="D5" s="7"/>
      <c r="E5" s="2"/>
    </row>
    <row r="6" spans="1:21" s="3" customFormat="1" x14ac:dyDescent="0.2">
      <c r="A6" s="84" t="s">
        <v>17</v>
      </c>
      <c r="B6" s="65" t="s">
        <v>21</v>
      </c>
      <c r="C6" s="85" t="s">
        <v>0</v>
      </c>
      <c r="D6" s="86"/>
      <c r="E6" s="87"/>
      <c r="F6" s="88" t="s">
        <v>5</v>
      </c>
      <c r="G6" s="89"/>
      <c r="H6" s="90"/>
      <c r="I6" s="73" t="s">
        <v>1</v>
      </c>
      <c r="J6" s="74"/>
      <c r="K6" s="75"/>
      <c r="L6" s="73" t="s">
        <v>6</v>
      </c>
      <c r="M6" s="74"/>
      <c r="N6" s="75"/>
      <c r="O6" s="73" t="s">
        <v>2</v>
      </c>
      <c r="P6" s="74"/>
      <c r="Q6" s="75"/>
      <c r="R6" s="73" t="s">
        <v>38</v>
      </c>
      <c r="S6" s="74"/>
      <c r="T6" s="75"/>
      <c r="U6" s="97" t="s">
        <v>18</v>
      </c>
    </row>
    <row r="7" spans="1:21" s="3" customFormat="1" x14ac:dyDescent="0.2">
      <c r="A7" s="84"/>
      <c r="B7" s="66"/>
      <c r="C7" s="27" t="s">
        <v>15</v>
      </c>
      <c r="D7" s="9" t="s">
        <v>3</v>
      </c>
      <c r="E7" s="9" t="s">
        <v>4</v>
      </c>
      <c r="F7" s="27" t="s">
        <v>15</v>
      </c>
      <c r="G7" s="9" t="s">
        <v>3</v>
      </c>
      <c r="H7" s="9" t="s">
        <v>4</v>
      </c>
      <c r="I7" s="27" t="s">
        <v>15</v>
      </c>
      <c r="J7" s="9" t="s">
        <v>3</v>
      </c>
      <c r="K7" s="9" t="s">
        <v>4</v>
      </c>
      <c r="L7" s="27" t="s">
        <v>15</v>
      </c>
      <c r="M7" s="9" t="s">
        <v>3</v>
      </c>
      <c r="N7" s="9" t="s">
        <v>4</v>
      </c>
      <c r="O7" s="27" t="s">
        <v>15</v>
      </c>
      <c r="P7" s="9" t="s">
        <v>3</v>
      </c>
      <c r="Q7" s="9" t="s">
        <v>4</v>
      </c>
      <c r="R7" s="27" t="s">
        <v>15</v>
      </c>
      <c r="S7" s="9" t="s">
        <v>3</v>
      </c>
      <c r="T7" s="9" t="s">
        <v>4</v>
      </c>
      <c r="U7" s="97"/>
    </row>
    <row r="8" spans="1:21" s="3" customFormat="1" x14ac:dyDescent="0.2">
      <c r="A8" s="92" t="s">
        <v>41</v>
      </c>
      <c r="B8" s="93"/>
      <c r="C8" s="27"/>
      <c r="D8" s="9"/>
      <c r="E8" s="9"/>
      <c r="F8" s="27"/>
      <c r="G8" s="9"/>
      <c r="H8" s="9"/>
      <c r="I8" s="27"/>
      <c r="J8" s="9"/>
      <c r="K8" s="9"/>
      <c r="L8" s="27"/>
      <c r="M8" s="9"/>
      <c r="N8" s="9"/>
      <c r="O8" s="27"/>
      <c r="P8" s="9"/>
      <c r="Q8" s="9"/>
      <c r="R8" s="27"/>
      <c r="S8" s="9"/>
      <c r="T8" s="9"/>
      <c r="U8" s="34"/>
    </row>
    <row r="9" spans="1:21" s="3" customFormat="1" x14ac:dyDescent="0.2">
      <c r="A9" s="22" t="s">
        <v>23</v>
      </c>
      <c r="B9" s="10" t="s">
        <v>35</v>
      </c>
      <c r="C9" s="28">
        <f>ROUNDUP(5700*1.05,0)</f>
        <v>5985</v>
      </c>
      <c r="D9" s="11"/>
      <c r="E9" s="12">
        <f>C9*D9</f>
        <v>0</v>
      </c>
      <c r="F9" s="28">
        <f t="shared" ref="F9:F14" si="0">ROUNDUP(C9*0.05,0)</f>
        <v>300</v>
      </c>
      <c r="G9" s="11"/>
      <c r="H9" s="12">
        <f>F9*G9</f>
        <v>0</v>
      </c>
      <c r="I9" s="28">
        <f>F9</f>
        <v>300</v>
      </c>
      <c r="J9" s="11"/>
      <c r="K9" s="12">
        <f>I9*J9</f>
        <v>0</v>
      </c>
      <c r="L9" s="28">
        <f>I9</f>
        <v>300</v>
      </c>
      <c r="M9" s="11"/>
      <c r="N9" s="12">
        <f>L9*M9</f>
        <v>0</v>
      </c>
      <c r="O9" s="28">
        <f>L9</f>
        <v>300</v>
      </c>
      <c r="P9" s="11"/>
      <c r="Q9" s="12">
        <f>O9*P9</f>
        <v>0</v>
      </c>
      <c r="R9" s="28">
        <f>O9</f>
        <v>300</v>
      </c>
      <c r="S9" s="11"/>
      <c r="T9" s="12">
        <f>R9*S9</f>
        <v>0</v>
      </c>
      <c r="U9" s="13">
        <f>E9+H9+K9+N9+T9</f>
        <v>0</v>
      </c>
    </row>
    <row r="10" spans="1:21" s="3" customFormat="1" x14ac:dyDescent="0.2">
      <c r="A10" s="22" t="s">
        <v>24</v>
      </c>
      <c r="B10" s="10" t="s">
        <v>35</v>
      </c>
      <c r="C10" s="28">
        <f>ROUNDUP(5750*1.05,0)</f>
        <v>6038</v>
      </c>
      <c r="D10" s="11"/>
      <c r="E10" s="12">
        <f t="shared" ref="E10" si="1">C10*D10</f>
        <v>0</v>
      </c>
      <c r="F10" s="28">
        <f t="shared" si="0"/>
        <v>302</v>
      </c>
      <c r="G10" s="11"/>
      <c r="H10" s="12">
        <f t="shared" ref="H10" si="2">F10*G10</f>
        <v>0</v>
      </c>
      <c r="I10" s="28">
        <f t="shared" ref="I10:I14" si="3">F10</f>
        <v>302</v>
      </c>
      <c r="J10" s="11"/>
      <c r="K10" s="12">
        <f t="shared" ref="K10" si="4">I10*J10</f>
        <v>0</v>
      </c>
      <c r="L10" s="28">
        <f t="shared" ref="L10:L14" si="5">I10</f>
        <v>302</v>
      </c>
      <c r="M10" s="11"/>
      <c r="N10" s="12">
        <f t="shared" ref="N10" si="6">L10*M10</f>
        <v>0</v>
      </c>
      <c r="O10" s="28">
        <f t="shared" ref="O10:O14" si="7">L10</f>
        <v>302</v>
      </c>
      <c r="P10" s="11"/>
      <c r="Q10" s="12">
        <f t="shared" ref="Q10:Q43" si="8">O10*P10</f>
        <v>0</v>
      </c>
      <c r="R10" s="28">
        <f t="shared" ref="R10:R14" si="9">O10</f>
        <v>302</v>
      </c>
      <c r="S10" s="11"/>
      <c r="T10" s="12">
        <f t="shared" ref="T10" si="10">R10*S10</f>
        <v>0</v>
      </c>
      <c r="U10" s="13">
        <f>E10+H10+K10+N10+T10</f>
        <v>0</v>
      </c>
    </row>
    <row r="11" spans="1:21" s="3" customFormat="1" x14ac:dyDescent="0.2">
      <c r="A11" s="22" t="s">
        <v>25</v>
      </c>
      <c r="B11" s="10" t="s">
        <v>35</v>
      </c>
      <c r="C11" s="28">
        <f>ROUNDUP(5800*1.05,0)</f>
        <v>6090</v>
      </c>
      <c r="D11" s="11"/>
      <c r="E11" s="12">
        <f t="shared" ref="E11:E13" si="11">C11*D11</f>
        <v>0</v>
      </c>
      <c r="F11" s="28">
        <f t="shared" si="0"/>
        <v>305</v>
      </c>
      <c r="G11" s="11"/>
      <c r="H11" s="12">
        <f t="shared" ref="H11:H13" si="12">F11*G11</f>
        <v>0</v>
      </c>
      <c r="I11" s="28">
        <f t="shared" si="3"/>
        <v>305</v>
      </c>
      <c r="J11" s="11"/>
      <c r="K11" s="12">
        <f t="shared" ref="K11:K13" si="13">I11*J11</f>
        <v>0</v>
      </c>
      <c r="L11" s="28">
        <f t="shared" si="5"/>
        <v>305</v>
      </c>
      <c r="M11" s="11"/>
      <c r="N11" s="12">
        <f t="shared" ref="N11:N13" si="14">L11*M11</f>
        <v>0</v>
      </c>
      <c r="O11" s="28">
        <f t="shared" si="7"/>
        <v>305</v>
      </c>
      <c r="P11" s="11"/>
      <c r="Q11" s="12">
        <f t="shared" si="8"/>
        <v>0</v>
      </c>
      <c r="R11" s="28">
        <f t="shared" si="9"/>
        <v>305</v>
      </c>
      <c r="S11" s="11"/>
      <c r="T11" s="12">
        <f t="shared" ref="T11:T13" si="15">R11*S11</f>
        <v>0</v>
      </c>
      <c r="U11" s="13">
        <f t="shared" ref="U11:U13" si="16">E11+H11+K11+N11+T11</f>
        <v>0</v>
      </c>
    </row>
    <row r="12" spans="1:21" s="3" customFormat="1" x14ac:dyDescent="0.2">
      <c r="A12" s="22" t="s">
        <v>26</v>
      </c>
      <c r="B12" s="10" t="s">
        <v>35</v>
      </c>
      <c r="C12" s="28">
        <f>ROUNDUP(5650*1.05,0)</f>
        <v>5933</v>
      </c>
      <c r="D12" s="11"/>
      <c r="E12" s="12">
        <f t="shared" si="11"/>
        <v>0</v>
      </c>
      <c r="F12" s="28">
        <f t="shared" si="0"/>
        <v>297</v>
      </c>
      <c r="G12" s="11"/>
      <c r="H12" s="12">
        <f t="shared" si="12"/>
        <v>0</v>
      </c>
      <c r="I12" s="28">
        <f t="shared" si="3"/>
        <v>297</v>
      </c>
      <c r="J12" s="11"/>
      <c r="K12" s="12">
        <f t="shared" si="13"/>
        <v>0</v>
      </c>
      <c r="L12" s="28">
        <f t="shared" si="5"/>
        <v>297</v>
      </c>
      <c r="M12" s="11"/>
      <c r="N12" s="12">
        <f t="shared" si="14"/>
        <v>0</v>
      </c>
      <c r="O12" s="28">
        <f t="shared" si="7"/>
        <v>297</v>
      </c>
      <c r="P12" s="11"/>
      <c r="Q12" s="12">
        <f t="shared" si="8"/>
        <v>0</v>
      </c>
      <c r="R12" s="28">
        <f t="shared" si="9"/>
        <v>297</v>
      </c>
      <c r="S12" s="11"/>
      <c r="T12" s="12">
        <f t="shared" si="15"/>
        <v>0</v>
      </c>
      <c r="U12" s="13">
        <f t="shared" si="16"/>
        <v>0</v>
      </c>
    </row>
    <row r="13" spans="1:21" s="3" customFormat="1" x14ac:dyDescent="0.2">
      <c r="A13" s="22" t="s">
        <v>27</v>
      </c>
      <c r="B13" s="10" t="s">
        <v>35</v>
      </c>
      <c r="C13" s="28">
        <f>ROUNDUP(5575*1.05,0)</f>
        <v>5854</v>
      </c>
      <c r="D13" s="11"/>
      <c r="E13" s="12">
        <f t="shared" si="11"/>
        <v>0</v>
      </c>
      <c r="F13" s="28">
        <f t="shared" si="0"/>
        <v>293</v>
      </c>
      <c r="G13" s="11"/>
      <c r="H13" s="12">
        <f t="shared" si="12"/>
        <v>0</v>
      </c>
      <c r="I13" s="28">
        <f t="shared" si="3"/>
        <v>293</v>
      </c>
      <c r="J13" s="11"/>
      <c r="K13" s="12">
        <f t="shared" si="13"/>
        <v>0</v>
      </c>
      <c r="L13" s="28">
        <f t="shared" si="5"/>
        <v>293</v>
      </c>
      <c r="M13" s="11"/>
      <c r="N13" s="12">
        <f t="shared" si="14"/>
        <v>0</v>
      </c>
      <c r="O13" s="28">
        <f t="shared" si="7"/>
        <v>293</v>
      </c>
      <c r="P13" s="11"/>
      <c r="Q13" s="12">
        <f t="shared" si="8"/>
        <v>0</v>
      </c>
      <c r="R13" s="28">
        <f t="shared" si="9"/>
        <v>293</v>
      </c>
      <c r="S13" s="11"/>
      <c r="T13" s="12">
        <f t="shared" si="15"/>
        <v>0</v>
      </c>
      <c r="U13" s="13">
        <f t="shared" si="16"/>
        <v>0</v>
      </c>
    </row>
    <row r="14" spans="1:21" s="3" customFormat="1" x14ac:dyDescent="0.2">
      <c r="A14" s="22" t="s">
        <v>28</v>
      </c>
      <c r="B14" s="10" t="s">
        <v>35</v>
      </c>
      <c r="C14" s="28">
        <f>ROUNDUP(5425*1.05,0)</f>
        <v>5697</v>
      </c>
      <c r="D14" s="11"/>
      <c r="E14" s="12">
        <f t="shared" ref="E14:E17" si="17">C14*D14</f>
        <v>0</v>
      </c>
      <c r="F14" s="28">
        <f t="shared" si="0"/>
        <v>285</v>
      </c>
      <c r="G14" s="11"/>
      <c r="H14" s="12">
        <f t="shared" ref="H14:H17" si="18">F14*G14</f>
        <v>0</v>
      </c>
      <c r="I14" s="28">
        <f t="shared" si="3"/>
        <v>285</v>
      </c>
      <c r="J14" s="11"/>
      <c r="K14" s="12">
        <f t="shared" ref="K14:K17" si="19">I14*J14</f>
        <v>0</v>
      </c>
      <c r="L14" s="28">
        <f t="shared" si="5"/>
        <v>285</v>
      </c>
      <c r="M14" s="11"/>
      <c r="N14" s="12">
        <f t="shared" ref="N14:N17" si="20">L14*M14</f>
        <v>0</v>
      </c>
      <c r="O14" s="28">
        <f t="shared" si="7"/>
        <v>285</v>
      </c>
      <c r="P14" s="11"/>
      <c r="Q14" s="12">
        <f t="shared" si="8"/>
        <v>0</v>
      </c>
      <c r="R14" s="28">
        <f t="shared" si="9"/>
        <v>285</v>
      </c>
      <c r="S14" s="11"/>
      <c r="T14" s="12">
        <f t="shared" ref="T14:T17" si="21">R14*S14</f>
        <v>0</v>
      </c>
      <c r="U14" s="13">
        <f t="shared" ref="U14:U17" si="22">E14+H14+K14+N14+T14</f>
        <v>0</v>
      </c>
    </row>
    <row r="15" spans="1:21" s="3" customFormat="1" x14ac:dyDescent="0.2">
      <c r="A15" s="18" t="s">
        <v>29</v>
      </c>
      <c r="B15" s="10" t="s">
        <v>35</v>
      </c>
      <c r="C15" s="28">
        <f>ROUNDUP(345*1.05,0)</f>
        <v>363</v>
      </c>
      <c r="D15" s="11"/>
      <c r="E15" s="12">
        <f t="shared" si="17"/>
        <v>0</v>
      </c>
      <c r="F15" s="28">
        <v>4</v>
      </c>
      <c r="G15" s="11"/>
      <c r="H15" s="12">
        <f t="shared" si="18"/>
        <v>0</v>
      </c>
      <c r="I15" s="28">
        <v>6</v>
      </c>
      <c r="J15" s="11"/>
      <c r="K15" s="12">
        <f t="shared" si="19"/>
        <v>0</v>
      </c>
      <c r="L15" s="28">
        <v>6</v>
      </c>
      <c r="M15" s="11"/>
      <c r="N15" s="12">
        <f t="shared" si="20"/>
        <v>0</v>
      </c>
      <c r="O15" s="28">
        <v>6</v>
      </c>
      <c r="P15" s="11"/>
      <c r="Q15" s="12">
        <f t="shared" si="8"/>
        <v>0</v>
      </c>
      <c r="R15" s="28">
        <v>6</v>
      </c>
      <c r="S15" s="11"/>
      <c r="T15" s="12">
        <f t="shared" si="21"/>
        <v>0</v>
      </c>
      <c r="U15" s="13">
        <f t="shared" si="22"/>
        <v>0</v>
      </c>
    </row>
    <row r="16" spans="1:21" s="3" customFormat="1" x14ac:dyDescent="0.2">
      <c r="A16" s="18" t="s">
        <v>30</v>
      </c>
      <c r="B16" s="10" t="s">
        <v>35</v>
      </c>
      <c r="C16" s="28">
        <f>ROUNDUP(350*1.05,0)</f>
        <v>368</v>
      </c>
      <c r="D16" s="11"/>
      <c r="E16" s="12">
        <f t="shared" si="17"/>
        <v>0</v>
      </c>
      <c r="F16" s="28">
        <v>4</v>
      </c>
      <c r="G16" s="11"/>
      <c r="H16" s="12">
        <f t="shared" si="18"/>
        <v>0</v>
      </c>
      <c r="I16" s="28">
        <v>6</v>
      </c>
      <c r="J16" s="11"/>
      <c r="K16" s="12">
        <f t="shared" si="19"/>
        <v>0</v>
      </c>
      <c r="L16" s="28">
        <v>6</v>
      </c>
      <c r="M16" s="11"/>
      <c r="N16" s="12">
        <f t="shared" si="20"/>
        <v>0</v>
      </c>
      <c r="O16" s="28">
        <v>6</v>
      </c>
      <c r="P16" s="11"/>
      <c r="Q16" s="12">
        <f t="shared" si="8"/>
        <v>0</v>
      </c>
      <c r="R16" s="28">
        <v>6</v>
      </c>
      <c r="S16" s="11"/>
      <c r="T16" s="12">
        <f t="shared" si="21"/>
        <v>0</v>
      </c>
      <c r="U16" s="13">
        <f t="shared" si="22"/>
        <v>0</v>
      </c>
    </row>
    <row r="17" spans="1:21" s="3" customFormat="1" x14ac:dyDescent="0.2">
      <c r="A17" s="18" t="s">
        <v>31</v>
      </c>
      <c r="B17" s="10" t="s">
        <v>35</v>
      </c>
      <c r="C17" s="28">
        <f>ROUNDUP(355*1.05,0)</f>
        <v>373</v>
      </c>
      <c r="D17" s="11"/>
      <c r="E17" s="12">
        <f t="shared" si="17"/>
        <v>0</v>
      </c>
      <c r="F17" s="28">
        <v>4</v>
      </c>
      <c r="G17" s="11"/>
      <c r="H17" s="12">
        <f t="shared" si="18"/>
        <v>0</v>
      </c>
      <c r="I17" s="28">
        <v>6</v>
      </c>
      <c r="J17" s="11"/>
      <c r="K17" s="12">
        <f t="shared" si="19"/>
        <v>0</v>
      </c>
      <c r="L17" s="28">
        <v>6</v>
      </c>
      <c r="M17" s="11"/>
      <c r="N17" s="12">
        <f t="shared" si="20"/>
        <v>0</v>
      </c>
      <c r="O17" s="28">
        <v>6</v>
      </c>
      <c r="P17" s="11"/>
      <c r="Q17" s="12">
        <f t="shared" si="8"/>
        <v>0</v>
      </c>
      <c r="R17" s="28">
        <v>6</v>
      </c>
      <c r="S17" s="11"/>
      <c r="T17" s="12">
        <f t="shared" si="21"/>
        <v>0</v>
      </c>
      <c r="U17" s="13">
        <f t="shared" si="22"/>
        <v>0</v>
      </c>
    </row>
    <row r="18" spans="1:21" s="3" customFormat="1" x14ac:dyDescent="0.2">
      <c r="A18" s="18" t="s">
        <v>32</v>
      </c>
      <c r="B18" s="10" t="s">
        <v>35</v>
      </c>
      <c r="C18" s="28">
        <f>ROUNDUP(270*1.05,0)</f>
        <v>284</v>
      </c>
      <c r="D18" s="11"/>
      <c r="E18" s="12">
        <f t="shared" ref="E18:E43" si="23">C18*D18</f>
        <v>0</v>
      </c>
      <c r="F18" s="28">
        <v>3</v>
      </c>
      <c r="G18" s="11"/>
      <c r="H18" s="12">
        <f t="shared" ref="H18:H43" si="24">F18*G18</f>
        <v>0</v>
      </c>
      <c r="I18" s="28">
        <v>5</v>
      </c>
      <c r="J18" s="11"/>
      <c r="K18" s="12">
        <f t="shared" ref="K18:K43" si="25">I18*J18</f>
        <v>0</v>
      </c>
      <c r="L18" s="28">
        <v>5</v>
      </c>
      <c r="M18" s="11"/>
      <c r="N18" s="12">
        <f t="shared" ref="N18:N43" si="26">L18*M18</f>
        <v>0</v>
      </c>
      <c r="O18" s="28">
        <v>5</v>
      </c>
      <c r="P18" s="11"/>
      <c r="Q18" s="12">
        <f t="shared" si="8"/>
        <v>0</v>
      </c>
      <c r="R18" s="28">
        <v>5</v>
      </c>
      <c r="S18" s="11"/>
      <c r="T18" s="12">
        <f t="shared" ref="T18:T43" si="27">R18*S18</f>
        <v>0</v>
      </c>
      <c r="U18" s="13">
        <f t="shared" ref="U18:U44" si="28">E18+H18+K18+N18+T18</f>
        <v>0</v>
      </c>
    </row>
    <row r="19" spans="1:21" s="3" customFormat="1" x14ac:dyDescent="0.2">
      <c r="A19" s="18" t="s">
        <v>33</v>
      </c>
      <c r="B19" s="10" t="s">
        <v>35</v>
      </c>
      <c r="C19" s="28">
        <f>ROUNDUP(260*1.05,0)</f>
        <v>273</v>
      </c>
      <c r="D19" s="11"/>
      <c r="E19" s="12">
        <f t="shared" si="23"/>
        <v>0</v>
      </c>
      <c r="F19" s="28">
        <v>3</v>
      </c>
      <c r="G19" s="11"/>
      <c r="H19" s="12">
        <f t="shared" si="24"/>
        <v>0</v>
      </c>
      <c r="I19" s="28">
        <v>5</v>
      </c>
      <c r="J19" s="11"/>
      <c r="K19" s="12">
        <f t="shared" si="25"/>
        <v>0</v>
      </c>
      <c r="L19" s="28">
        <v>5</v>
      </c>
      <c r="M19" s="11"/>
      <c r="N19" s="12">
        <f t="shared" si="26"/>
        <v>0</v>
      </c>
      <c r="O19" s="28">
        <v>5</v>
      </c>
      <c r="P19" s="11"/>
      <c r="Q19" s="12">
        <f t="shared" si="8"/>
        <v>0</v>
      </c>
      <c r="R19" s="28">
        <v>5</v>
      </c>
      <c r="S19" s="11"/>
      <c r="T19" s="12">
        <f t="shared" si="27"/>
        <v>0</v>
      </c>
      <c r="U19" s="13">
        <f t="shared" si="28"/>
        <v>0</v>
      </c>
    </row>
    <row r="20" spans="1:21" s="3" customFormat="1" x14ac:dyDescent="0.2">
      <c r="A20" s="18" t="s">
        <v>34</v>
      </c>
      <c r="B20" s="10" t="s">
        <v>35</v>
      </c>
      <c r="C20" s="28">
        <f>ROUNDUP(255*1.05,0)</f>
        <v>268</v>
      </c>
      <c r="D20" s="11"/>
      <c r="E20" s="12">
        <f t="shared" si="23"/>
        <v>0</v>
      </c>
      <c r="F20" s="28">
        <v>3</v>
      </c>
      <c r="G20" s="11"/>
      <c r="H20" s="12">
        <f t="shared" si="24"/>
        <v>0</v>
      </c>
      <c r="I20" s="28">
        <v>5</v>
      </c>
      <c r="J20" s="11"/>
      <c r="K20" s="12">
        <f t="shared" si="25"/>
        <v>0</v>
      </c>
      <c r="L20" s="28">
        <v>5</v>
      </c>
      <c r="M20" s="11"/>
      <c r="N20" s="12">
        <f t="shared" si="26"/>
        <v>0</v>
      </c>
      <c r="O20" s="28">
        <v>5</v>
      </c>
      <c r="P20" s="11"/>
      <c r="Q20" s="12">
        <f t="shared" si="8"/>
        <v>0</v>
      </c>
      <c r="R20" s="28">
        <v>5</v>
      </c>
      <c r="S20" s="11"/>
      <c r="T20" s="12">
        <f t="shared" si="27"/>
        <v>0</v>
      </c>
      <c r="U20" s="13">
        <f t="shared" si="28"/>
        <v>0</v>
      </c>
    </row>
    <row r="21" spans="1:21" s="25" customFormat="1" x14ac:dyDescent="0.2">
      <c r="A21" s="23" t="s">
        <v>40</v>
      </c>
      <c r="B21" s="8"/>
      <c r="C21" s="27"/>
      <c r="D21" s="9"/>
      <c r="E21" s="15">
        <f>SUM(E9:E20)</f>
        <v>0</v>
      </c>
      <c r="F21" s="27"/>
      <c r="G21" s="9"/>
      <c r="H21" s="15">
        <f>SUM(H9:H20)</f>
        <v>0</v>
      </c>
      <c r="I21" s="27"/>
      <c r="J21" s="9"/>
      <c r="K21" s="15">
        <f>SUM(K9:K20)</f>
        <v>0</v>
      </c>
      <c r="L21" s="27"/>
      <c r="M21" s="9"/>
      <c r="N21" s="15">
        <f>SUM(N9:N20)</f>
        <v>0</v>
      </c>
      <c r="O21" s="27"/>
      <c r="P21" s="9"/>
      <c r="Q21" s="15">
        <f>SUM(Q9:Q20)</f>
        <v>0</v>
      </c>
      <c r="R21" s="27"/>
      <c r="S21" s="9"/>
      <c r="T21" s="15">
        <f>SUM(T9:T20)</f>
        <v>0</v>
      </c>
      <c r="U21" s="24">
        <f t="shared" si="28"/>
        <v>0</v>
      </c>
    </row>
    <row r="22" spans="1:21" s="3" customFormat="1" x14ac:dyDescent="0.2">
      <c r="A22" s="18" t="s">
        <v>43</v>
      </c>
      <c r="B22" s="10" t="s">
        <v>36</v>
      </c>
      <c r="C22" s="28">
        <v>1</v>
      </c>
      <c r="D22" s="11">
        <f>ROUNDUP(0.15*E21,2)</f>
        <v>0</v>
      </c>
      <c r="E22" s="12">
        <f t="shared" si="23"/>
        <v>0</v>
      </c>
      <c r="F22" s="28">
        <v>1</v>
      </c>
      <c r="G22" s="11">
        <f>ROUNDUP(0.15*H21,2)</f>
        <v>0</v>
      </c>
      <c r="H22" s="12">
        <f t="shared" si="24"/>
        <v>0</v>
      </c>
      <c r="I22" s="28">
        <v>1</v>
      </c>
      <c r="J22" s="11">
        <f>ROUNDUP(0.15*K21,2)</f>
        <v>0</v>
      </c>
      <c r="K22" s="12">
        <f t="shared" si="25"/>
        <v>0</v>
      </c>
      <c r="L22" s="28">
        <v>1</v>
      </c>
      <c r="M22" s="11">
        <f>ROUNDUP(0.15*N21,2)</f>
        <v>0</v>
      </c>
      <c r="N22" s="12">
        <f t="shared" si="26"/>
        <v>0</v>
      </c>
      <c r="O22" s="28">
        <v>1</v>
      </c>
      <c r="P22" s="11">
        <f>ROUNDUP(0.15*Q21,2)</f>
        <v>0</v>
      </c>
      <c r="Q22" s="12">
        <f t="shared" si="8"/>
        <v>0</v>
      </c>
      <c r="R22" s="28">
        <v>1</v>
      </c>
      <c r="S22" s="11">
        <f>ROUNDUP(0.15*T21,2)</f>
        <v>0</v>
      </c>
      <c r="T22" s="12">
        <f t="shared" si="27"/>
        <v>0</v>
      </c>
      <c r="U22" s="13">
        <f t="shared" si="28"/>
        <v>0</v>
      </c>
    </row>
    <row r="23" spans="1:21" s="3" customFormat="1" x14ac:dyDescent="0.2">
      <c r="A23" s="18" t="s">
        <v>39</v>
      </c>
      <c r="B23" s="10" t="s">
        <v>35</v>
      </c>
      <c r="C23" s="28">
        <v>1</v>
      </c>
      <c r="D23" s="11"/>
      <c r="E23" s="12">
        <f t="shared" ref="E23:E24" si="29">C23*D23</f>
        <v>0</v>
      </c>
      <c r="F23" s="28">
        <v>0</v>
      </c>
      <c r="G23" s="11"/>
      <c r="H23" s="12">
        <f t="shared" ref="H23:H24" si="30">F23*G23</f>
        <v>0</v>
      </c>
      <c r="I23" s="28">
        <v>0</v>
      </c>
      <c r="J23" s="11"/>
      <c r="K23" s="12">
        <f t="shared" ref="K23:K24" si="31">I23*J23</f>
        <v>0</v>
      </c>
      <c r="L23" s="28">
        <v>0</v>
      </c>
      <c r="M23" s="11"/>
      <c r="N23" s="12">
        <f t="shared" ref="N23:N24" si="32">L23*M23</f>
        <v>0</v>
      </c>
      <c r="O23" s="28">
        <v>0</v>
      </c>
      <c r="P23" s="11"/>
      <c r="Q23" s="12">
        <f t="shared" ref="Q23:Q24" si="33">O23*P23</f>
        <v>0</v>
      </c>
      <c r="R23" s="28">
        <v>0</v>
      </c>
      <c r="S23" s="11"/>
      <c r="T23" s="12">
        <f t="shared" ref="T23:T24" si="34">R23*S23</f>
        <v>0</v>
      </c>
      <c r="U23" s="13">
        <f t="shared" ref="U23:U24" si="35">E23+H23+K23+N23+T23</f>
        <v>0</v>
      </c>
    </row>
    <row r="24" spans="1:21" s="3" customFormat="1" x14ac:dyDescent="0.2">
      <c r="A24" s="19" t="s">
        <v>49</v>
      </c>
      <c r="B24" s="10" t="s">
        <v>22</v>
      </c>
      <c r="C24" s="28">
        <v>12</v>
      </c>
      <c r="D24" s="11"/>
      <c r="E24" s="12">
        <f t="shared" si="29"/>
        <v>0</v>
      </c>
      <c r="F24" s="28">
        <v>12</v>
      </c>
      <c r="G24" s="11"/>
      <c r="H24" s="12">
        <f t="shared" si="30"/>
        <v>0</v>
      </c>
      <c r="I24" s="28">
        <v>12</v>
      </c>
      <c r="J24" s="11"/>
      <c r="K24" s="12">
        <f t="shared" si="31"/>
        <v>0</v>
      </c>
      <c r="L24" s="28">
        <v>12</v>
      </c>
      <c r="M24" s="11"/>
      <c r="N24" s="12">
        <f t="shared" si="32"/>
        <v>0</v>
      </c>
      <c r="O24" s="28">
        <v>12</v>
      </c>
      <c r="P24" s="11"/>
      <c r="Q24" s="12">
        <f t="shared" si="33"/>
        <v>0</v>
      </c>
      <c r="R24" s="28">
        <v>12</v>
      </c>
      <c r="S24" s="11"/>
      <c r="T24" s="12">
        <f t="shared" si="34"/>
        <v>0</v>
      </c>
      <c r="U24" s="13">
        <f t="shared" si="35"/>
        <v>0</v>
      </c>
    </row>
    <row r="25" spans="1:21" s="25" customFormat="1" x14ac:dyDescent="0.2">
      <c r="A25" s="61" t="s">
        <v>44</v>
      </c>
      <c r="B25" s="91"/>
      <c r="C25" s="39"/>
      <c r="D25" s="40"/>
      <c r="E25" s="41">
        <f>SUM(E21:E24)</f>
        <v>0</v>
      </c>
      <c r="F25" s="39"/>
      <c r="G25" s="40"/>
      <c r="H25" s="41">
        <f>SUM(H21:H24)</f>
        <v>0</v>
      </c>
      <c r="I25" s="39"/>
      <c r="J25" s="40"/>
      <c r="K25" s="41">
        <f>SUM(K21:K24)</f>
        <v>0</v>
      </c>
      <c r="L25" s="39"/>
      <c r="M25" s="40"/>
      <c r="N25" s="41">
        <f>SUM(N21:N24)</f>
        <v>0</v>
      </c>
      <c r="O25" s="39"/>
      <c r="P25" s="40"/>
      <c r="Q25" s="41">
        <f>SUM(Q21:Q24)</f>
        <v>0</v>
      </c>
      <c r="R25" s="39"/>
      <c r="S25" s="40"/>
      <c r="T25" s="41">
        <f>SUM(T21:T24)</f>
        <v>0</v>
      </c>
      <c r="U25" s="41">
        <f>SUM(U21:U24)</f>
        <v>0</v>
      </c>
    </row>
    <row r="26" spans="1:21" s="3" customFormat="1" x14ac:dyDescent="0.2">
      <c r="A26" s="19"/>
      <c r="B26" s="10"/>
      <c r="C26" s="28"/>
      <c r="D26" s="11"/>
      <c r="E26" s="12"/>
      <c r="F26" s="28"/>
      <c r="G26" s="11"/>
      <c r="H26" s="12"/>
      <c r="I26" s="28"/>
      <c r="J26" s="11"/>
      <c r="K26" s="12"/>
      <c r="L26" s="28"/>
      <c r="M26" s="11"/>
      <c r="N26" s="12"/>
      <c r="O26" s="28"/>
      <c r="P26" s="11"/>
      <c r="Q26" s="12"/>
      <c r="R26" s="28"/>
      <c r="S26" s="11"/>
      <c r="T26" s="12"/>
      <c r="U26" s="13"/>
    </row>
    <row r="27" spans="1:21" s="3" customFormat="1" x14ac:dyDescent="0.2">
      <c r="A27" s="92" t="s">
        <v>42</v>
      </c>
      <c r="B27" s="93"/>
      <c r="C27" s="28"/>
      <c r="D27" s="11"/>
      <c r="E27" s="12"/>
      <c r="F27" s="28"/>
      <c r="G27" s="11"/>
      <c r="H27" s="12"/>
      <c r="I27" s="28"/>
      <c r="J27" s="11"/>
      <c r="K27" s="12"/>
      <c r="L27" s="28"/>
      <c r="M27" s="11"/>
      <c r="N27" s="12"/>
      <c r="O27" s="28"/>
      <c r="P27" s="11"/>
      <c r="Q27" s="12"/>
      <c r="R27" s="28"/>
      <c r="S27" s="11"/>
      <c r="T27" s="12"/>
      <c r="U27" s="13"/>
    </row>
    <row r="28" spans="1:21" s="3" customFormat="1" x14ac:dyDescent="0.2">
      <c r="A28" s="22" t="s">
        <v>23</v>
      </c>
      <c r="B28" s="10" t="s">
        <v>35</v>
      </c>
      <c r="C28" s="28">
        <f>ROUNDUP(685*1.05,0)</f>
        <v>720</v>
      </c>
      <c r="D28" s="11"/>
      <c r="E28" s="12">
        <f>C28*D28</f>
        <v>0</v>
      </c>
      <c r="F28" s="28">
        <f t="shared" ref="F28:F33" si="36">ROUNDUP(C28*0.05,0)</f>
        <v>36</v>
      </c>
      <c r="G28" s="11"/>
      <c r="H28" s="12">
        <f>F28*G28</f>
        <v>0</v>
      </c>
      <c r="I28" s="28">
        <f>F28</f>
        <v>36</v>
      </c>
      <c r="J28" s="11"/>
      <c r="K28" s="12">
        <f>I28*J28</f>
        <v>0</v>
      </c>
      <c r="L28" s="28">
        <f>I28</f>
        <v>36</v>
      </c>
      <c r="M28" s="11"/>
      <c r="N28" s="12">
        <f>L28*M28</f>
        <v>0</v>
      </c>
      <c r="O28" s="28">
        <f>L28</f>
        <v>36</v>
      </c>
      <c r="P28" s="11"/>
      <c r="Q28" s="12">
        <f>O28*P28</f>
        <v>0</v>
      </c>
      <c r="R28" s="28">
        <f>O28</f>
        <v>36</v>
      </c>
      <c r="S28" s="11"/>
      <c r="T28" s="12">
        <f>R28*S28</f>
        <v>0</v>
      </c>
      <c r="U28" s="13">
        <f>E28+H28+K28+N28+T28</f>
        <v>0</v>
      </c>
    </row>
    <row r="29" spans="1:21" s="3" customFormat="1" x14ac:dyDescent="0.2">
      <c r="A29" s="22" t="s">
        <v>24</v>
      </c>
      <c r="B29" s="10" t="s">
        <v>35</v>
      </c>
      <c r="C29" s="28">
        <f>ROUNDUP(689*1.05,0)</f>
        <v>724</v>
      </c>
      <c r="D29" s="11"/>
      <c r="E29" s="12">
        <f t="shared" ref="E29:E39" si="37">C29*D29</f>
        <v>0</v>
      </c>
      <c r="F29" s="28">
        <f t="shared" si="36"/>
        <v>37</v>
      </c>
      <c r="G29" s="11"/>
      <c r="H29" s="12">
        <f t="shared" ref="H29:H39" si="38">F29*G29</f>
        <v>0</v>
      </c>
      <c r="I29" s="28">
        <f t="shared" ref="I29:I33" si="39">F29</f>
        <v>37</v>
      </c>
      <c r="J29" s="11"/>
      <c r="K29" s="12">
        <f t="shared" ref="K29:K39" si="40">I29*J29</f>
        <v>0</v>
      </c>
      <c r="L29" s="28">
        <f t="shared" ref="L29:L33" si="41">I29</f>
        <v>37</v>
      </c>
      <c r="M29" s="11"/>
      <c r="N29" s="12">
        <f t="shared" ref="N29:N39" si="42">L29*M29</f>
        <v>0</v>
      </c>
      <c r="O29" s="28">
        <f t="shared" ref="O29:O33" si="43">L29</f>
        <v>37</v>
      </c>
      <c r="P29" s="11"/>
      <c r="Q29" s="12">
        <f t="shared" ref="Q29:Q39" si="44">O29*P29</f>
        <v>0</v>
      </c>
      <c r="R29" s="28">
        <f t="shared" ref="R29:R33" si="45">O29</f>
        <v>37</v>
      </c>
      <c r="S29" s="11"/>
      <c r="T29" s="12">
        <f t="shared" ref="T29:T39" si="46">R29*S29</f>
        <v>0</v>
      </c>
      <c r="U29" s="13">
        <f>E29+H29+K29+N29+T29</f>
        <v>0</v>
      </c>
    </row>
    <row r="30" spans="1:21" s="3" customFormat="1" x14ac:dyDescent="0.2">
      <c r="A30" s="22" t="s">
        <v>25</v>
      </c>
      <c r="B30" s="10" t="s">
        <v>35</v>
      </c>
      <c r="C30" s="28">
        <f>ROUNDUP(697*1.05,0)</f>
        <v>732</v>
      </c>
      <c r="D30" s="11"/>
      <c r="E30" s="12">
        <f t="shared" si="37"/>
        <v>0</v>
      </c>
      <c r="F30" s="28">
        <f t="shared" si="36"/>
        <v>37</v>
      </c>
      <c r="G30" s="11"/>
      <c r="H30" s="12">
        <f t="shared" si="38"/>
        <v>0</v>
      </c>
      <c r="I30" s="28">
        <f t="shared" si="39"/>
        <v>37</v>
      </c>
      <c r="J30" s="11"/>
      <c r="K30" s="12">
        <f t="shared" si="40"/>
        <v>0</v>
      </c>
      <c r="L30" s="28">
        <f t="shared" si="41"/>
        <v>37</v>
      </c>
      <c r="M30" s="11"/>
      <c r="N30" s="12">
        <f t="shared" si="42"/>
        <v>0</v>
      </c>
      <c r="O30" s="28">
        <f t="shared" si="43"/>
        <v>37</v>
      </c>
      <c r="P30" s="11"/>
      <c r="Q30" s="12">
        <f t="shared" si="44"/>
        <v>0</v>
      </c>
      <c r="R30" s="28">
        <f t="shared" si="45"/>
        <v>37</v>
      </c>
      <c r="S30" s="11"/>
      <c r="T30" s="12">
        <f t="shared" si="46"/>
        <v>0</v>
      </c>
      <c r="U30" s="13">
        <f t="shared" ref="U30:U41" si="47">E30+H30+K30+N30+T30</f>
        <v>0</v>
      </c>
    </row>
    <row r="31" spans="1:21" s="3" customFormat="1" x14ac:dyDescent="0.2">
      <c r="A31" s="22" t="s">
        <v>26</v>
      </c>
      <c r="B31" s="10" t="s">
        <v>35</v>
      </c>
      <c r="C31" s="28">
        <f>ROUNDUP(678*1.05,0)</f>
        <v>712</v>
      </c>
      <c r="D31" s="11"/>
      <c r="E31" s="12">
        <f t="shared" si="37"/>
        <v>0</v>
      </c>
      <c r="F31" s="28">
        <f t="shared" si="36"/>
        <v>36</v>
      </c>
      <c r="G31" s="11"/>
      <c r="H31" s="12">
        <f t="shared" si="38"/>
        <v>0</v>
      </c>
      <c r="I31" s="28">
        <f t="shared" si="39"/>
        <v>36</v>
      </c>
      <c r="J31" s="11"/>
      <c r="K31" s="12">
        <f t="shared" si="40"/>
        <v>0</v>
      </c>
      <c r="L31" s="28">
        <f t="shared" si="41"/>
        <v>36</v>
      </c>
      <c r="M31" s="11"/>
      <c r="N31" s="12">
        <f t="shared" si="42"/>
        <v>0</v>
      </c>
      <c r="O31" s="28">
        <f t="shared" si="43"/>
        <v>36</v>
      </c>
      <c r="P31" s="11"/>
      <c r="Q31" s="12">
        <f t="shared" si="44"/>
        <v>0</v>
      </c>
      <c r="R31" s="28">
        <f t="shared" si="45"/>
        <v>36</v>
      </c>
      <c r="S31" s="11"/>
      <c r="T31" s="12">
        <f t="shared" si="46"/>
        <v>0</v>
      </c>
      <c r="U31" s="13">
        <f t="shared" si="47"/>
        <v>0</v>
      </c>
    </row>
    <row r="32" spans="1:21" s="3" customFormat="1" x14ac:dyDescent="0.2">
      <c r="A32" s="22" t="s">
        <v>27</v>
      </c>
      <c r="B32" s="10" t="s">
        <v>35</v>
      </c>
      <c r="C32" s="28">
        <f>ROUNDUP(669*1.05,0)</f>
        <v>703</v>
      </c>
      <c r="D32" s="11"/>
      <c r="E32" s="12">
        <f t="shared" si="37"/>
        <v>0</v>
      </c>
      <c r="F32" s="28">
        <f t="shared" si="36"/>
        <v>36</v>
      </c>
      <c r="G32" s="11"/>
      <c r="H32" s="12">
        <f t="shared" si="38"/>
        <v>0</v>
      </c>
      <c r="I32" s="28">
        <f t="shared" si="39"/>
        <v>36</v>
      </c>
      <c r="J32" s="11"/>
      <c r="K32" s="12">
        <f t="shared" si="40"/>
        <v>0</v>
      </c>
      <c r="L32" s="28">
        <f t="shared" si="41"/>
        <v>36</v>
      </c>
      <c r="M32" s="11"/>
      <c r="N32" s="12">
        <f t="shared" si="42"/>
        <v>0</v>
      </c>
      <c r="O32" s="28">
        <f t="shared" si="43"/>
        <v>36</v>
      </c>
      <c r="P32" s="11"/>
      <c r="Q32" s="12">
        <f t="shared" si="44"/>
        <v>0</v>
      </c>
      <c r="R32" s="28">
        <f t="shared" si="45"/>
        <v>36</v>
      </c>
      <c r="S32" s="11"/>
      <c r="T32" s="12">
        <f t="shared" si="46"/>
        <v>0</v>
      </c>
      <c r="U32" s="13">
        <f t="shared" si="47"/>
        <v>0</v>
      </c>
    </row>
    <row r="33" spans="1:21" s="3" customFormat="1" x14ac:dyDescent="0.2">
      <c r="A33" s="22" t="s">
        <v>28</v>
      </c>
      <c r="B33" s="10" t="s">
        <v>35</v>
      </c>
      <c r="C33" s="28">
        <f>ROUNDUP(682*1.05,0)</f>
        <v>717</v>
      </c>
      <c r="D33" s="11"/>
      <c r="E33" s="12">
        <f t="shared" si="37"/>
        <v>0</v>
      </c>
      <c r="F33" s="28">
        <f t="shared" si="36"/>
        <v>36</v>
      </c>
      <c r="G33" s="11"/>
      <c r="H33" s="12">
        <f t="shared" si="38"/>
        <v>0</v>
      </c>
      <c r="I33" s="28">
        <f t="shared" si="39"/>
        <v>36</v>
      </c>
      <c r="J33" s="11"/>
      <c r="K33" s="12">
        <f t="shared" si="40"/>
        <v>0</v>
      </c>
      <c r="L33" s="28">
        <f t="shared" si="41"/>
        <v>36</v>
      </c>
      <c r="M33" s="11"/>
      <c r="N33" s="12">
        <f t="shared" si="42"/>
        <v>0</v>
      </c>
      <c r="O33" s="28">
        <f t="shared" si="43"/>
        <v>36</v>
      </c>
      <c r="P33" s="11"/>
      <c r="Q33" s="12">
        <f t="shared" si="44"/>
        <v>0</v>
      </c>
      <c r="R33" s="28">
        <f t="shared" si="45"/>
        <v>36</v>
      </c>
      <c r="S33" s="11"/>
      <c r="T33" s="12">
        <f t="shared" si="46"/>
        <v>0</v>
      </c>
      <c r="U33" s="13">
        <f t="shared" si="47"/>
        <v>0</v>
      </c>
    </row>
    <row r="34" spans="1:21" s="3" customFormat="1" x14ac:dyDescent="0.2">
      <c r="A34" s="18" t="s">
        <v>29</v>
      </c>
      <c r="B34" s="10" t="s">
        <v>35</v>
      </c>
      <c r="C34" s="28">
        <v>78</v>
      </c>
      <c r="D34" s="11"/>
      <c r="E34" s="12">
        <f t="shared" si="37"/>
        <v>0</v>
      </c>
      <c r="F34" s="28">
        <v>1</v>
      </c>
      <c r="G34" s="11"/>
      <c r="H34" s="12">
        <f t="shared" si="38"/>
        <v>0</v>
      </c>
      <c r="I34" s="28">
        <v>2</v>
      </c>
      <c r="J34" s="11"/>
      <c r="K34" s="12">
        <f t="shared" si="40"/>
        <v>0</v>
      </c>
      <c r="L34" s="28">
        <v>1</v>
      </c>
      <c r="M34" s="11"/>
      <c r="N34" s="12">
        <f t="shared" si="42"/>
        <v>0</v>
      </c>
      <c r="O34" s="28">
        <v>2</v>
      </c>
      <c r="P34" s="11"/>
      <c r="Q34" s="12">
        <f t="shared" si="44"/>
        <v>0</v>
      </c>
      <c r="R34" s="28">
        <v>1</v>
      </c>
      <c r="S34" s="11"/>
      <c r="T34" s="12">
        <f t="shared" si="46"/>
        <v>0</v>
      </c>
      <c r="U34" s="13">
        <f t="shared" si="47"/>
        <v>0</v>
      </c>
    </row>
    <row r="35" spans="1:21" s="3" customFormat="1" x14ac:dyDescent="0.2">
      <c r="A35" s="18" t="s">
        <v>30</v>
      </c>
      <c r="B35" s="10" t="s">
        <v>35</v>
      </c>
      <c r="C35" s="28">
        <f>ROUNDUP(78*1.05,0)</f>
        <v>82</v>
      </c>
      <c r="D35" s="11"/>
      <c r="E35" s="12">
        <f t="shared" si="37"/>
        <v>0</v>
      </c>
      <c r="F35" s="28">
        <v>1</v>
      </c>
      <c r="G35" s="11"/>
      <c r="H35" s="12">
        <f t="shared" si="38"/>
        <v>0</v>
      </c>
      <c r="I35" s="28">
        <v>2</v>
      </c>
      <c r="J35" s="11"/>
      <c r="K35" s="12">
        <f t="shared" si="40"/>
        <v>0</v>
      </c>
      <c r="L35" s="28">
        <v>1</v>
      </c>
      <c r="M35" s="11"/>
      <c r="N35" s="12">
        <f t="shared" si="42"/>
        <v>0</v>
      </c>
      <c r="O35" s="28">
        <v>2</v>
      </c>
      <c r="P35" s="11"/>
      <c r="Q35" s="12">
        <f t="shared" si="44"/>
        <v>0</v>
      </c>
      <c r="R35" s="28">
        <v>1</v>
      </c>
      <c r="S35" s="11"/>
      <c r="T35" s="12">
        <f t="shared" si="46"/>
        <v>0</v>
      </c>
      <c r="U35" s="13">
        <f t="shared" si="47"/>
        <v>0</v>
      </c>
    </row>
    <row r="36" spans="1:21" s="3" customFormat="1" x14ac:dyDescent="0.2">
      <c r="A36" s="18" t="s">
        <v>31</v>
      </c>
      <c r="B36" s="10" t="s">
        <v>35</v>
      </c>
      <c r="C36" s="28">
        <v>82</v>
      </c>
      <c r="D36" s="11"/>
      <c r="E36" s="12">
        <f t="shared" si="37"/>
        <v>0</v>
      </c>
      <c r="F36" s="28">
        <v>1</v>
      </c>
      <c r="G36" s="11"/>
      <c r="H36" s="12">
        <f t="shared" si="38"/>
        <v>0</v>
      </c>
      <c r="I36" s="28">
        <v>2</v>
      </c>
      <c r="J36" s="11"/>
      <c r="K36" s="12">
        <f t="shared" si="40"/>
        <v>0</v>
      </c>
      <c r="L36" s="28">
        <v>1</v>
      </c>
      <c r="M36" s="11"/>
      <c r="N36" s="12">
        <f t="shared" si="42"/>
        <v>0</v>
      </c>
      <c r="O36" s="28">
        <v>2</v>
      </c>
      <c r="P36" s="11"/>
      <c r="Q36" s="12">
        <f t="shared" si="44"/>
        <v>0</v>
      </c>
      <c r="R36" s="28">
        <v>1</v>
      </c>
      <c r="S36" s="11"/>
      <c r="T36" s="12">
        <f t="shared" si="46"/>
        <v>0</v>
      </c>
      <c r="U36" s="13">
        <f t="shared" si="47"/>
        <v>0</v>
      </c>
    </row>
    <row r="37" spans="1:21" s="3" customFormat="1" x14ac:dyDescent="0.2">
      <c r="A37" s="18" t="s">
        <v>32</v>
      </c>
      <c r="B37" s="10" t="s">
        <v>35</v>
      </c>
      <c r="C37" s="28">
        <v>75</v>
      </c>
      <c r="D37" s="11"/>
      <c r="E37" s="12">
        <f t="shared" si="37"/>
        <v>0</v>
      </c>
      <c r="F37" s="28">
        <v>1</v>
      </c>
      <c r="G37" s="11"/>
      <c r="H37" s="12">
        <f t="shared" si="38"/>
        <v>0</v>
      </c>
      <c r="I37" s="28">
        <v>2</v>
      </c>
      <c r="J37" s="11"/>
      <c r="K37" s="12">
        <f t="shared" si="40"/>
        <v>0</v>
      </c>
      <c r="L37" s="28">
        <v>1</v>
      </c>
      <c r="M37" s="11"/>
      <c r="N37" s="12">
        <f t="shared" si="42"/>
        <v>0</v>
      </c>
      <c r="O37" s="28">
        <v>2</v>
      </c>
      <c r="P37" s="11"/>
      <c r="Q37" s="12">
        <f t="shared" si="44"/>
        <v>0</v>
      </c>
      <c r="R37" s="28">
        <v>1</v>
      </c>
      <c r="S37" s="11"/>
      <c r="T37" s="12">
        <f t="shared" si="46"/>
        <v>0</v>
      </c>
      <c r="U37" s="13">
        <f t="shared" si="47"/>
        <v>0</v>
      </c>
    </row>
    <row r="38" spans="1:21" s="3" customFormat="1" x14ac:dyDescent="0.2">
      <c r="A38" s="18" t="s">
        <v>33</v>
      </c>
      <c r="B38" s="10" t="s">
        <v>35</v>
      </c>
      <c r="C38" s="28">
        <v>75</v>
      </c>
      <c r="D38" s="11"/>
      <c r="E38" s="12">
        <f t="shared" si="37"/>
        <v>0</v>
      </c>
      <c r="F38" s="28">
        <v>1</v>
      </c>
      <c r="G38" s="11"/>
      <c r="H38" s="12">
        <f t="shared" si="38"/>
        <v>0</v>
      </c>
      <c r="I38" s="28">
        <v>2</v>
      </c>
      <c r="J38" s="11"/>
      <c r="K38" s="12">
        <f t="shared" si="40"/>
        <v>0</v>
      </c>
      <c r="L38" s="28">
        <v>1</v>
      </c>
      <c r="M38" s="11"/>
      <c r="N38" s="12">
        <f t="shared" si="42"/>
        <v>0</v>
      </c>
      <c r="O38" s="28">
        <v>2</v>
      </c>
      <c r="P38" s="11"/>
      <c r="Q38" s="12">
        <f t="shared" si="44"/>
        <v>0</v>
      </c>
      <c r="R38" s="28">
        <v>1</v>
      </c>
      <c r="S38" s="11"/>
      <c r="T38" s="12">
        <f t="shared" si="46"/>
        <v>0</v>
      </c>
      <c r="U38" s="13">
        <f t="shared" si="47"/>
        <v>0</v>
      </c>
    </row>
    <row r="39" spans="1:21" s="3" customFormat="1" x14ac:dyDescent="0.2">
      <c r="A39" s="18" t="s">
        <v>34</v>
      </c>
      <c r="B39" s="10" t="s">
        <v>35</v>
      </c>
      <c r="C39" s="28">
        <v>75</v>
      </c>
      <c r="D39" s="11"/>
      <c r="E39" s="12">
        <f t="shared" si="37"/>
        <v>0</v>
      </c>
      <c r="F39" s="28">
        <v>1</v>
      </c>
      <c r="G39" s="11"/>
      <c r="H39" s="12">
        <f t="shared" si="38"/>
        <v>0</v>
      </c>
      <c r="I39" s="28">
        <v>2</v>
      </c>
      <c r="J39" s="11"/>
      <c r="K39" s="12">
        <f t="shared" si="40"/>
        <v>0</v>
      </c>
      <c r="L39" s="28">
        <v>1</v>
      </c>
      <c r="M39" s="11"/>
      <c r="N39" s="12">
        <f t="shared" si="42"/>
        <v>0</v>
      </c>
      <c r="O39" s="28">
        <v>2</v>
      </c>
      <c r="P39" s="11"/>
      <c r="Q39" s="12">
        <f t="shared" si="44"/>
        <v>0</v>
      </c>
      <c r="R39" s="28">
        <v>1</v>
      </c>
      <c r="S39" s="11"/>
      <c r="T39" s="12">
        <f t="shared" si="46"/>
        <v>0</v>
      </c>
      <c r="U39" s="13">
        <f t="shared" si="47"/>
        <v>0</v>
      </c>
    </row>
    <row r="40" spans="1:21" s="25" customFormat="1" x14ac:dyDescent="0.2">
      <c r="A40" s="23" t="s">
        <v>45</v>
      </c>
      <c r="B40" s="8"/>
      <c r="C40" s="27"/>
      <c r="D40" s="9"/>
      <c r="E40" s="15">
        <f>SUM(E28:E39)</f>
        <v>0</v>
      </c>
      <c r="F40" s="27"/>
      <c r="G40" s="9"/>
      <c r="H40" s="15">
        <f>SUM(H28:H39)</f>
        <v>0</v>
      </c>
      <c r="I40" s="27"/>
      <c r="J40" s="9"/>
      <c r="K40" s="15">
        <f>SUM(K28:K39)</f>
        <v>0</v>
      </c>
      <c r="L40" s="27"/>
      <c r="M40" s="9"/>
      <c r="N40" s="15">
        <f>SUM(N28:N39)</f>
        <v>0</v>
      </c>
      <c r="O40" s="27"/>
      <c r="P40" s="9"/>
      <c r="Q40" s="15">
        <f>SUM(Q28:Q39)</f>
        <v>0</v>
      </c>
      <c r="R40" s="27"/>
      <c r="S40" s="9"/>
      <c r="T40" s="15">
        <f>SUM(T28:T39)</f>
        <v>0</v>
      </c>
      <c r="U40" s="24">
        <f t="shared" si="47"/>
        <v>0</v>
      </c>
    </row>
    <row r="41" spans="1:21" s="3" customFormat="1" x14ac:dyDescent="0.2">
      <c r="A41" s="18" t="s">
        <v>46</v>
      </c>
      <c r="B41" s="10" t="s">
        <v>36</v>
      </c>
      <c r="C41" s="28">
        <v>1</v>
      </c>
      <c r="D41" s="11">
        <f>ROUNDUP(0.15*E40,2)</f>
        <v>0</v>
      </c>
      <c r="E41" s="12">
        <f t="shared" ref="E41" si="48">C41*D41</f>
        <v>0</v>
      </c>
      <c r="F41" s="28">
        <v>1</v>
      </c>
      <c r="G41" s="11">
        <f>ROUNDUP(0.15*H40,2)</f>
        <v>0</v>
      </c>
      <c r="H41" s="12">
        <f t="shared" ref="H41" si="49">F41*G41</f>
        <v>0</v>
      </c>
      <c r="I41" s="28">
        <v>1</v>
      </c>
      <c r="J41" s="11">
        <f>ROUNDUP(0.15*K40,2)</f>
        <v>0</v>
      </c>
      <c r="K41" s="12">
        <f t="shared" ref="K41" si="50">I41*J41</f>
        <v>0</v>
      </c>
      <c r="L41" s="28">
        <v>1</v>
      </c>
      <c r="M41" s="11">
        <f>ROUNDUP(0.15*N40,2)</f>
        <v>0</v>
      </c>
      <c r="N41" s="12">
        <f t="shared" ref="N41" si="51">L41*M41</f>
        <v>0</v>
      </c>
      <c r="O41" s="28">
        <v>1</v>
      </c>
      <c r="P41" s="11">
        <f>ROUNDUP(0.15*Q40,2)</f>
        <v>0</v>
      </c>
      <c r="Q41" s="12">
        <f t="shared" ref="Q41" si="52">O41*P41</f>
        <v>0</v>
      </c>
      <c r="R41" s="28">
        <v>1</v>
      </c>
      <c r="S41" s="11">
        <f>ROUNDUP(0.15*T40,2)</f>
        <v>0</v>
      </c>
      <c r="T41" s="12">
        <f t="shared" ref="T41" si="53">R41*S41</f>
        <v>0</v>
      </c>
      <c r="U41" s="13">
        <f t="shared" si="47"/>
        <v>0</v>
      </c>
    </row>
    <row r="42" spans="1:21" s="3" customFormat="1" x14ac:dyDescent="0.2">
      <c r="A42" s="18" t="s">
        <v>39</v>
      </c>
      <c r="B42" s="10" t="s">
        <v>35</v>
      </c>
      <c r="C42" s="28">
        <v>1</v>
      </c>
      <c r="D42" s="11"/>
      <c r="E42" s="12">
        <f t="shared" si="23"/>
        <v>0</v>
      </c>
      <c r="F42" s="28">
        <v>0</v>
      </c>
      <c r="G42" s="11"/>
      <c r="H42" s="12">
        <f t="shared" si="24"/>
        <v>0</v>
      </c>
      <c r="I42" s="28">
        <v>0</v>
      </c>
      <c r="J42" s="11"/>
      <c r="K42" s="12">
        <f t="shared" si="25"/>
        <v>0</v>
      </c>
      <c r="L42" s="28">
        <v>0</v>
      </c>
      <c r="M42" s="11"/>
      <c r="N42" s="12">
        <f t="shared" si="26"/>
        <v>0</v>
      </c>
      <c r="O42" s="28">
        <v>0</v>
      </c>
      <c r="P42" s="11"/>
      <c r="Q42" s="12">
        <f t="shared" si="8"/>
        <v>0</v>
      </c>
      <c r="R42" s="28">
        <v>0</v>
      </c>
      <c r="S42" s="11"/>
      <c r="T42" s="12">
        <f t="shared" si="27"/>
        <v>0</v>
      </c>
      <c r="U42" s="13">
        <f t="shared" si="28"/>
        <v>0</v>
      </c>
    </row>
    <row r="43" spans="1:21" s="3" customFormat="1" x14ac:dyDescent="0.2">
      <c r="A43" s="19" t="s">
        <v>49</v>
      </c>
      <c r="B43" s="10" t="s">
        <v>22</v>
      </c>
      <c r="C43" s="28">
        <v>12</v>
      </c>
      <c r="D43" s="11"/>
      <c r="E43" s="12">
        <f t="shared" si="23"/>
        <v>0</v>
      </c>
      <c r="F43" s="28">
        <v>12</v>
      </c>
      <c r="G43" s="11"/>
      <c r="H43" s="12">
        <f t="shared" si="24"/>
        <v>0</v>
      </c>
      <c r="I43" s="28">
        <v>12</v>
      </c>
      <c r="J43" s="11"/>
      <c r="K43" s="12">
        <f t="shared" si="25"/>
        <v>0</v>
      </c>
      <c r="L43" s="28">
        <v>12</v>
      </c>
      <c r="M43" s="11"/>
      <c r="N43" s="12">
        <f t="shared" si="26"/>
        <v>0</v>
      </c>
      <c r="O43" s="28">
        <v>12</v>
      </c>
      <c r="P43" s="11"/>
      <c r="Q43" s="12">
        <f t="shared" si="8"/>
        <v>0</v>
      </c>
      <c r="R43" s="28">
        <v>12</v>
      </c>
      <c r="S43" s="11"/>
      <c r="T43" s="12">
        <f t="shared" si="27"/>
        <v>0</v>
      </c>
      <c r="U43" s="13">
        <f t="shared" si="28"/>
        <v>0</v>
      </c>
    </row>
    <row r="44" spans="1:21" s="46" customFormat="1" x14ac:dyDescent="0.2">
      <c r="A44" s="61" t="s">
        <v>50</v>
      </c>
      <c r="B44" s="91"/>
      <c r="C44" s="39"/>
      <c r="D44" s="44"/>
      <c r="E44" s="41">
        <f>SUM(E41:E43)+E40</f>
        <v>0</v>
      </c>
      <c r="F44" s="43"/>
      <c r="G44" s="44"/>
      <c r="H44" s="41">
        <f>SUM(H41:H43)+H40</f>
        <v>0</v>
      </c>
      <c r="I44" s="43"/>
      <c r="J44" s="44"/>
      <c r="K44" s="41">
        <f>SUM(K41:K43)+K40</f>
        <v>0</v>
      </c>
      <c r="L44" s="43"/>
      <c r="M44" s="44"/>
      <c r="N44" s="41">
        <f>SUM(N41:N43)+N40</f>
        <v>0</v>
      </c>
      <c r="O44" s="43"/>
      <c r="P44" s="44"/>
      <c r="Q44" s="41">
        <f>SUM(Q41:Q43)+Q40</f>
        <v>0</v>
      </c>
      <c r="R44" s="43"/>
      <c r="S44" s="44"/>
      <c r="T44" s="41">
        <f>SUM(T41:T43)+T40</f>
        <v>0</v>
      </c>
      <c r="U44" s="42">
        <f t="shared" si="28"/>
        <v>0</v>
      </c>
    </row>
    <row r="45" spans="1:21" s="3" customFormat="1" x14ac:dyDescent="0.2">
      <c r="A45" s="19"/>
      <c r="B45" s="10"/>
      <c r="C45" s="28"/>
      <c r="D45" s="37"/>
      <c r="E45" s="12"/>
      <c r="F45" s="36"/>
      <c r="G45" s="37"/>
      <c r="H45" s="12"/>
      <c r="I45" s="36"/>
      <c r="J45" s="37"/>
      <c r="K45" s="12"/>
      <c r="L45" s="36"/>
      <c r="M45" s="37"/>
      <c r="N45" s="12"/>
      <c r="O45" s="36"/>
      <c r="P45" s="37"/>
      <c r="Q45" s="12"/>
      <c r="R45" s="36"/>
      <c r="S45" s="37"/>
      <c r="T45" s="12"/>
      <c r="U45" s="38"/>
    </row>
    <row r="46" spans="1:21" s="46" customFormat="1" x14ac:dyDescent="0.2">
      <c r="A46" s="47" t="s">
        <v>51</v>
      </c>
      <c r="B46" s="48"/>
      <c r="C46" s="39"/>
      <c r="D46" s="44"/>
      <c r="E46" s="41"/>
      <c r="F46" s="43"/>
      <c r="G46" s="44"/>
      <c r="H46" s="41"/>
      <c r="I46" s="43"/>
      <c r="J46" s="44"/>
      <c r="K46" s="41"/>
      <c r="L46" s="43"/>
      <c r="M46" s="44"/>
      <c r="N46" s="41"/>
      <c r="O46" s="43"/>
      <c r="P46" s="44"/>
      <c r="Q46" s="41"/>
      <c r="R46" s="43"/>
      <c r="S46" s="44"/>
      <c r="T46" s="41"/>
      <c r="U46" s="45"/>
    </row>
    <row r="47" spans="1:21" s="3" customFormat="1" x14ac:dyDescent="0.2">
      <c r="A47" s="19" t="s">
        <v>72</v>
      </c>
      <c r="B47" s="10" t="s">
        <v>35</v>
      </c>
      <c r="C47" s="49">
        <f>2*33900</f>
        <v>67800</v>
      </c>
      <c r="D47" s="37"/>
      <c r="E47" s="50">
        <f t="shared" ref="E47:E48" si="54">C47*D47</f>
        <v>0</v>
      </c>
      <c r="F47" s="51">
        <f>C47</f>
        <v>67800</v>
      </c>
      <c r="G47" s="37"/>
      <c r="H47" s="50">
        <f t="shared" ref="H47:H48" si="55">F47*G47</f>
        <v>0</v>
      </c>
      <c r="I47" s="51">
        <f>F47</f>
        <v>67800</v>
      </c>
      <c r="J47" s="37"/>
      <c r="K47" s="50">
        <f t="shared" ref="K47:K48" si="56">I47*J47</f>
        <v>0</v>
      </c>
      <c r="L47" s="51">
        <f>I47</f>
        <v>67800</v>
      </c>
      <c r="M47" s="37"/>
      <c r="N47" s="50">
        <f t="shared" ref="N47:N48" si="57">L47*M47</f>
        <v>0</v>
      </c>
      <c r="O47" s="51">
        <f>L47</f>
        <v>67800</v>
      </c>
      <c r="P47" s="37"/>
      <c r="Q47" s="50">
        <f t="shared" ref="Q47:Q48" si="58">O47*P47</f>
        <v>0</v>
      </c>
      <c r="R47" s="51">
        <f>O47</f>
        <v>67800</v>
      </c>
      <c r="S47" s="37"/>
      <c r="T47" s="50">
        <f t="shared" ref="T47:T48" si="59">R47*S47</f>
        <v>0</v>
      </c>
      <c r="U47" s="38">
        <f t="shared" ref="U47:U48" si="60">E47+H47+K47+N47+T47</f>
        <v>0</v>
      </c>
    </row>
    <row r="48" spans="1:21" s="3" customFormat="1" x14ac:dyDescent="0.2">
      <c r="A48" s="19" t="s">
        <v>52</v>
      </c>
      <c r="B48" s="10" t="s">
        <v>22</v>
      </c>
      <c r="C48" s="28">
        <v>12</v>
      </c>
      <c r="D48" s="37"/>
      <c r="E48" s="12">
        <f t="shared" si="54"/>
        <v>0</v>
      </c>
      <c r="F48" s="28">
        <v>12</v>
      </c>
      <c r="G48" s="37"/>
      <c r="H48" s="12">
        <f t="shared" si="55"/>
        <v>0</v>
      </c>
      <c r="I48" s="28">
        <v>12</v>
      </c>
      <c r="J48" s="37"/>
      <c r="K48" s="12">
        <f t="shared" si="56"/>
        <v>0</v>
      </c>
      <c r="L48" s="28">
        <v>12</v>
      </c>
      <c r="M48" s="37"/>
      <c r="N48" s="12">
        <f t="shared" si="57"/>
        <v>0</v>
      </c>
      <c r="O48" s="28">
        <v>12</v>
      </c>
      <c r="P48" s="37"/>
      <c r="Q48" s="12">
        <f t="shared" si="58"/>
        <v>0</v>
      </c>
      <c r="R48" s="28">
        <v>12</v>
      </c>
      <c r="S48" s="37"/>
      <c r="T48" s="12">
        <f t="shared" si="59"/>
        <v>0</v>
      </c>
      <c r="U48" s="13">
        <f t="shared" si="60"/>
        <v>0</v>
      </c>
    </row>
    <row r="49" spans="1:21" s="46" customFormat="1" x14ac:dyDescent="0.2">
      <c r="A49" s="61" t="s">
        <v>53</v>
      </c>
      <c r="B49" s="62"/>
      <c r="C49" s="39"/>
      <c r="D49" s="40"/>
      <c r="E49" s="41">
        <f>SUM(E47:E48)</f>
        <v>0</v>
      </c>
      <c r="F49" s="39"/>
      <c r="G49" s="40"/>
      <c r="H49" s="41">
        <f>SUM(H47:H48)</f>
        <v>0</v>
      </c>
      <c r="I49" s="39"/>
      <c r="J49" s="40"/>
      <c r="K49" s="41">
        <f>SUM(K47:K48)</f>
        <v>0</v>
      </c>
      <c r="L49" s="39"/>
      <c r="M49" s="40"/>
      <c r="N49" s="41">
        <f>SUM(N47:N48)</f>
        <v>0</v>
      </c>
      <c r="O49" s="39"/>
      <c r="P49" s="40"/>
      <c r="Q49" s="41">
        <f>SUM(Q47:Q48)</f>
        <v>0</v>
      </c>
      <c r="R49" s="39"/>
      <c r="S49" s="40"/>
      <c r="T49" s="41">
        <f>SUM(T47:T48)</f>
        <v>0</v>
      </c>
      <c r="U49" s="42"/>
    </row>
    <row r="50" spans="1:21" s="3" customFormat="1" x14ac:dyDescent="0.2">
      <c r="A50" s="19"/>
      <c r="B50" s="53"/>
      <c r="C50" s="55"/>
      <c r="D50" s="54"/>
      <c r="E50" s="56"/>
      <c r="F50" s="55"/>
      <c r="G50" s="54"/>
      <c r="H50" s="56"/>
      <c r="I50" s="55"/>
      <c r="J50" s="54"/>
      <c r="K50" s="56"/>
      <c r="L50" s="55"/>
      <c r="M50" s="54"/>
      <c r="N50" s="56"/>
      <c r="O50" s="55"/>
      <c r="P50" s="54"/>
      <c r="Q50" s="56"/>
      <c r="R50" s="55"/>
      <c r="S50" s="54"/>
      <c r="T50" s="57"/>
      <c r="U50" s="13"/>
    </row>
    <row r="51" spans="1:21" s="3" customFormat="1" x14ac:dyDescent="0.2">
      <c r="A51" s="47" t="s">
        <v>56</v>
      </c>
      <c r="B51" s="53"/>
      <c r="C51" s="55"/>
      <c r="D51" s="54"/>
      <c r="E51" s="56"/>
      <c r="F51" s="55"/>
      <c r="G51" s="54"/>
      <c r="H51" s="56"/>
      <c r="I51" s="55"/>
      <c r="J51" s="54"/>
      <c r="K51" s="56"/>
      <c r="L51" s="55"/>
      <c r="M51" s="54"/>
      <c r="N51" s="56"/>
      <c r="O51" s="55"/>
      <c r="P51" s="54"/>
      <c r="Q51" s="56"/>
      <c r="R51" s="55"/>
      <c r="S51" s="54"/>
      <c r="T51" s="57"/>
      <c r="U51" s="13"/>
    </row>
    <row r="52" spans="1:21" s="3" customFormat="1" x14ac:dyDescent="0.2">
      <c r="A52" s="35" t="s">
        <v>58</v>
      </c>
      <c r="B52" s="8" t="s">
        <v>57</v>
      </c>
      <c r="C52" s="58"/>
      <c r="D52" s="58"/>
      <c r="E52" s="58"/>
      <c r="F52" s="58"/>
      <c r="G52" s="58"/>
      <c r="H52" s="58"/>
      <c r="I52" s="58"/>
      <c r="J52" s="58"/>
      <c r="K52" s="58"/>
      <c r="L52" s="58"/>
      <c r="M52" s="58"/>
      <c r="N52" s="58"/>
      <c r="O52" s="58"/>
      <c r="P52" s="58"/>
      <c r="Q52" s="58"/>
      <c r="R52" s="58"/>
      <c r="S52" s="58"/>
      <c r="T52" s="59"/>
      <c r="U52" s="52"/>
    </row>
    <row r="53" spans="1:21" s="3" customFormat="1" x14ac:dyDescent="0.2">
      <c r="A53" s="18" t="s">
        <v>59</v>
      </c>
      <c r="B53" s="10" t="s">
        <v>37</v>
      </c>
      <c r="C53" s="28">
        <v>12</v>
      </c>
      <c r="D53" s="37"/>
      <c r="E53" s="12">
        <f>C53*D53</f>
        <v>0</v>
      </c>
      <c r="F53" s="28">
        <v>12</v>
      </c>
      <c r="G53" s="37"/>
      <c r="H53" s="12">
        <f>F53*G53</f>
        <v>0</v>
      </c>
      <c r="I53" s="28">
        <v>12</v>
      </c>
      <c r="J53" s="37"/>
      <c r="K53" s="12">
        <f>I53*J53</f>
        <v>0</v>
      </c>
      <c r="L53" s="28">
        <v>0</v>
      </c>
      <c r="M53" s="37"/>
      <c r="N53" s="12">
        <f>L53*M53</f>
        <v>0</v>
      </c>
      <c r="O53" s="28">
        <v>0</v>
      </c>
      <c r="P53" s="37"/>
      <c r="Q53" s="12">
        <f>O53*P53</f>
        <v>0</v>
      </c>
      <c r="R53" s="28">
        <v>0</v>
      </c>
      <c r="S53" s="37"/>
      <c r="T53" s="12">
        <f>R53*S53</f>
        <v>0</v>
      </c>
      <c r="U53" s="13">
        <f>E53+H53+K53+N53+T53</f>
        <v>0</v>
      </c>
    </row>
    <row r="54" spans="1:21" s="3" customFormat="1" x14ac:dyDescent="0.2">
      <c r="A54" s="18" t="s">
        <v>60</v>
      </c>
      <c r="B54" s="10" t="s">
        <v>54</v>
      </c>
      <c r="C54" s="28">
        <v>12</v>
      </c>
      <c r="D54" s="37"/>
      <c r="E54" s="12">
        <f>C54*D54</f>
        <v>0</v>
      </c>
      <c r="F54" s="28">
        <v>12</v>
      </c>
      <c r="G54" s="37"/>
      <c r="H54" s="12">
        <f>F54*G54</f>
        <v>0</v>
      </c>
      <c r="I54" s="28">
        <v>12</v>
      </c>
      <c r="J54" s="37"/>
      <c r="K54" s="12">
        <f>I54*J54</f>
        <v>0</v>
      </c>
      <c r="L54" s="28">
        <v>0</v>
      </c>
      <c r="M54" s="37"/>
      <c r="N54" s="12">
        <f t="shared" ref="N54" si="61">L54*M54</f>
        <v>0</v>
      </c>
      <c r="O54" s="28">
        <v>0</v>
      </c>
      <c r="P54" s="37"/>
      <c r="Q54" s="12">
        <f t="shared" ref="Q54" si="62">O54*P54</f>
        <v>0</v>
      </c>
      <c r="R54" s="28">
        <v>0</v>
      </c>
      <c r="S54" s="37"/>
      <c r="T54" s="12">
        <f t="shared" ref="T54" si="63">R54*S54</f>
        <v>0</v>
      </c>
      <c r="U54" s="13">
        <f t="shared" ref="U54" si="64">E54+H54+K54+N54+T54</f>
        <v>0</v>
      </c>
    </row>
    <row r="55" spans="1:21" s="3" customFormat="1" x14ac:dyDescent="0.2">
      <c r="A55" s="18" t="s">
        <v>61</v>
      </c>
      <c r="B55" s="10" t="s">
        <v>37</v>
      </c>
      <c r="C55" s="28">
        <v>6</v>
      </c>
      <c r="D55" s="37"/>
      <c r="E55" s="12">
        <f>C55*D55</f>
        <v>0</v>
      </c>
      <c r="F55" s="28">
        <v>6</v>
      </c>
      <c r="G55" s="37"/>
      <c r="H55" s="12">
        <f>F55*G55</f>
        <v>0</v>
      </c>
      <c r="I55" s="28">
        <v>6</v>
      </c>
      <c r="J55" s="37"/>
      <c r="K55" s="12">
        <f>I55*J55</f>
        <v>0</v>
      </c>
      <c r="L55" s="28">
        <v>0</v>
      </c>
      <c r="M55" s="37"/>
      <c r="N55" s="12">
        <f>L55*M55</f>
        <v>0</v>
      </c>
      <c r="O55" s="28">
        <v>0</v>
      </c>
      <c r="P55" s="37"/>
      <c r="Q55" s="12">
        <f>O55*P55</f>
        <v>0</v>
      </c>
      <c r="R55" s="28">
        <v>0</v>
      </c>
      <c r="S55" s="37"/>
      <c r="T55" s="12">
        <f>R55*S55</f>
        <v>0</v>
      </c>
      <c r="U55" s="13">
        <f>E55+H55+K55+N55+T55</f>
        <v>0</v>
      </c>
    </row>
    <row r="56" spans="1:21" s="3" customFormat="1" x14ac:dyDescent="0.2">
      <c r="A56" s="18" t="s">
        <v>62</v>
      </c>
      <c r="B56" s="10" t="s">
        <v>54</v>
      </c>
      <c r="C56" s="28">
        <v>12</v>
      </c>
      <c r="D56" s="37"/>
      <c r="E56" s="12">
        <f>C56*D56</f>
        <v>0</v>
      </c>
      <c r="F56" s="28">
        <v>12</v>
      </c>
      <c r="G56" s="37"/>
      <c r="H56" s="12">
        <f>F56*G56</f>
        <v>0</v>
      </c>
      <c r="I56" s="28">
        <v>12</v>
      </c>
      <c r="J56" s="37"/>
      <c r="K56" s="12">
        <f>I56*J56</f>
        <v>0</v>
      </c>
      <c r="L56" s="28">
        <v>0</v>
      </c>
      <c r="M56" s="37"/>
      <c r="N56" s="12">
        <f t="shared" ref="N56" si="65">L56*M56</f>
        <v>0</v>
      </c>
      <c r="O56" s="28">
        <v>0</v>
      </c>
      <c r="P56" s="37"/>
      <c r="Q56" s="12">
        <f t="shared" ref="Q56" si="66">O56*P56</f>
        <v>0</v>
      </c>
      <c r="R56" s="28">
        <v>0</v>
      </c>
      <c r="S56" s="37"/>
      <c r="T56" s="12">
        <f t="shared" ref="T56" si="67">R56*S56</f>
        <v>0</v>
      </c>
      <c r="U56" s="13">
        <f t="shared" ref="U56" si="68">E56+H56+K56+N56+T56</f>
        <v>0</v>
      </c>
    </row>
    <row r="57" spans="1:21" s="3" customFormat="1" x14ac:dyDescent="0.2">
      <c r="A57" s="23" t="s">
        <v>63</v>
      </c>
      <c r="B57" s="8" t="s">
        <v>65</v>
      </c>
      <c r="C57" s="94"/>
      <c r="D57" s="95"/>
      <c r="E57" s="95"/>
      <c r="F57" s="95"/>
      <c r="G57" s="95"/>
      <c r="H57" s="95"/>
      <c r="I57" s="95"/>
      <c r="J57" s="95"/>
      <c r="K57" s="95"/>
      <c r="L57" s="95"/>
      <c r="M57" s="95"/>
      <c r="N57" s="95"/>
      <c r="O57" s="95"/>
      <c r="P57" s="95"/>
      <c r="Q57" s="95"/>
      <c r="R57" s="95"/>
      <c r="S57" s="96"/>
      <c r="T57" s="12"/>
      <c r="U57" s="13"/>
    </row>
    <row r="58" spans="1:21" s="3" customFormat="1" x14ac:dyDescent="0.2">
      <c r="A58" s="18" t="s">
        <v>64</v>
      </c>
      <c r="B58" s="10" t="s">
        <v>37</v>
      </c>
      <c r="C58" s="28">
        <v>12</v>
      </c>
      <c r="D58" s="37"/>
      <c r="E58" s="12">
        <f>C58*D58</f>
        <v>0</v>
      </c>
      <c r="F58" s="28">
        <v>12</v>
      </c>
      <c r="G58" s="37"/>
      <c r="H58" s="12">
        <f>F58*G58</f>
        <v>0</v>
      </c>
      <c r="I58" s="28">
        <v>12</v>
      </c>
      <c r="J58" s="37"/>
      <c r="K58" s="12">
        <f>I58*J58</f>
        <v>0</v>
      </c>
      <c r="L58" s="28">
        <v>0</v>
      </c>
      <c r="M58" s="37"/>
      <c r="N58" s="12">
        <f>L58*M58</f>
        <v>0</v>
      </c>
      <c r="O58" s="28">
        <v>0</v>
      </c>
      <c r="P58" s="37"/>
      <c r="Q58" s="12">
        <f>O58*P58</f>
        <v>0</v>
      </c>
      <c r="R58" s="28">
        <v>0</v>
      </c>
      <c r="S58" s="37"/>
      <c r="T58" s="12">
        <f>R58*S58</f>
        <v>0</v>
      </c>
      <c r="U58" s="13">
        <f>E58+H58+K58+N58+T58</f>
        <v>0</v>
      </c>
    </row>
    <row r="59" spans="1:21" s="3" customFormat="1" x14ac:dyDescent="0.2">
      <c r="A59" s="18" t="s">
        <v>66</v>
      </c>
      <c r="B59" s="10" t="s">
        <v>54</v>
      </c>
      <c r="C59" s="28">
        <v>12</v>
      </c>
      <c r="D59" s="11"/>
      <c r="E59" s="12">
        <f>C59*D59</f>
        <v>0</v>
      </c>
      <c r="F59" s="28">
        <v>12</v>
      </c>
      <c r="G59" s="11"/>
      <c r="H59" s="12">
        <f>F59*G59</f>
        <v>0</v>
      </c>
      <c r="I59" s="28">
        <v>12</v>
      </c>
      <c r="J59" s="11"/>
      <c r="K59" s="12">
        <f>I59*J59</f>
        <v>0</v>
      </c>
      <c r="L59" s="28">
        <v>0</v>
      </c>
      <c r="M59" s="11"/>
      <c r="N59" s="12">
        <f t="shared" ref="N59" si="69">L59*M59</f>
        <v>0</v>
      </c>
      <c r="O59" s="28">
        <v>0</v>
      </c>
      <c r="P59" s="11"/>
      <c r="Q59" s="12">
        <f t="shared" ref="Q59" si="70">O59*P59</f>
        <v>0</v>
      </c>
      <c r="R59" s="28">
        <v>0</v>
      </c>
      <c r="S59" s="11"/>
      <c r="T59" s="12">
        <f t="shared" ref="T59" si="71">R59*S59</f>
        <v>0</v>
      </c>
      <c r="U59" s="13">
        <f t="shared" ref="U59" si="72">E59+H59+K59+N59+T59</f>
        <v>0</v>
      </c>
    </row>
    <row r="60" spans="1:21" s="3" customFormat="1" x14ac:dyDescent="0.2">
      <c r="A60" s="23" t="s">
        <v>67</v>
      </c>
      <c r="B60" s="8" t="s">
        <v>68</v>
      </c>
      <c r="C60" s="94"/>
      <c r="D60" s="95"/>
      <c r="E60" s="95"/>
      <c r="F60" s="95"/>
      <c r="G60" s="95"/>
      <c r="H60" s="95"/>
      <c r="I60" s="95"/>
      <c r="J60" s="95"/>
      <c r="K60" s="95"/>
      <c r="L60" s="95"/>
      <c r="M60" s="95"/>
      <c r="N60" s="95"/>
      <c r="O60" s="95"/>
      <c r="P60" s="95"/>
      <c r="Q60" s="95"/>
      <c r="R60" s="95"/>
      <c r="S60" s="95"/>
      <c r="T60" s="96"/>
      <c r="U60" s="13"/>
    </row>
    <row r="61" spans="1:21" s="3" customFormat="1" x14ac:dyDescent="0.2">
      <c r="A61" s="18" t="s">
        <v>59</v>
      </c>
      <c r="B61" s="10" t="s">
        <v>54</v>
      </c>
      <c r="C61" s="28">
        <v>18</v>
      </c>
      <c r="D61" s="37"/>
      <c r="E61" s="12">
        <f>C61*D61</f>
        <v>0</v>
      </c>
      <c r="F61" s="28">
        <v>18</v>
      </c>
      <c r="G61" s="37"/>
      <c r="H61" s="12">
        <f>F61*G61</f>
        <v>0</v>
      </c>
      <c r="I61" s="28">
        <v>18</v>
      </c>
      <c r="J61" s="37"/>
      <c r="K61" s="12">
        <f>I61*J61</f>
        <v>0</v>
      </c>
      <c r="L61" s="28">
        <v>0</v>
      </c>
      <c r="M61" s="11"/>
      <c r="N61" s="12">
        <f t="shared" ref="N61" si="73">L61*M61</f>
        <v>0</v>
      </c>
      <c r="O61" s="28">
        <v>0</v>
      </c>
      <c r="P61" s="11"/>
      <c r="Q61" s="12">
        <f t="shared" ref="Q61" si="74">O61*P61</f>
        <v>0</v>
      </c>
      <c r="R61" s="28">
        <v>0</v>
      </c>
      <c r="S61" s="11"/>
      <c r="T61" s="12">
        <f t="shared" ref="T61" si="75">R61*S61</f>
        <v>0</v>
      </c>
      <c r="U61" s="13">
        <f t="shared" ref="U61" si="76">E61+H61+K61+N61+T61</f>
        <v>0</v>
      </c>
    </row>
    <row r="62" spans="1:21" s="3" customFormat="1" x14ac:dyDescent="0.2">
      <c r="A62" s="18" t="s">
        <v>55</v>
      </c>
      <c r="B62" s="10" t="s">
        <v>54</v>
      </c>
      <c r="C62" s="28">
        <v>9</v>
      </c>
      <c r="D62" s="37"/>
      <c r="E62" s="12">
        <f>C62*D62</f>
        <v>0</v>
      </c>
      <c r="F62" s="28">
        <v>9</v>
      </c>
      <c r="G62" s="37"/>
      <c r="H62" s="12">
        <f>F62*G62</f>
        <v>0</v>
      </c>
      <c r="I62" s="28">
        <v>9</v>
      </c>
      <c r="J62" s="37"/>
      <c r="K62" s="12">
        <f>I62*J62</f>
        <v>0</v>
      </c>
      <c r="L62" s="28">
        <v>0</v>
      </c>
      <c r="M62" s="37"/>
      <c r="N62" s="12">
        <f>L62*M62</f>
        <v>0</v>
      </c>
      <c r="O62" s="28">
        <v>0</v>
      </c>
      <c r="P62" s="37"/>
      <c r="Q62" s="12">
        <f>O62*P62</f>
        <v>0</v>
      </c>
      <c r="R62" s="28">
        <v>0</v>
      </c>
      <c r="S62" s="37"/>
      <c r="T62" s="12">
        <f>R62*S62</f>
        <v>0</v>
      </c>
      <c r="U62" s="13">
        <f>E62+H62+K62+N62+T62</f>
        <v>0</v>
      </c>
    </row>
    <row r="63" spans="1:21" s="3" customFormat="1" x14ac:dyDescent="0.2">
      <c r="A63" s="18" t="s">
        <v>69</v>
      </c>
      <c r="B63" s="10" t="s">
        <v>54</v>
      </c>
      <c r="C63" s="28">
        <v>9</v>
      </c>
      <c r="D63" s="37"/>
      <c r="E63" s="12">
        <f>C63*D63</f>
        <v>0</v>
      </c>
      <c r="F63" s="28">
        <v>9</v>
      </c>
      <c r="G63" s="37"/>
      <c r="H63" s="12">
        <f>F63*G63</f>
        <v>0</v>
      </c>
      <c r="I63" s="28">
        <v>9</v>
      </c>
      <c r="J63" s="37"/>
      <c r="K63" s="12">
        <f>I63*J63</f>
        <v>0</v>
      </c>
      <c r="L63" s="28">
        <v>0</v>
      </c>
      <c r="M63" s="11"/>
      <c r="N63" s="12">
        <f t="shared" ref="N63" si="77">L63*M63</f>
        <v>0</v>
      </c>
      <c r="O63" s="28">
        <v>0</v>
      </c>
      <c r="P63" s="11"/>
      <c r="Q63" s="12">
        <f t="shared" ref="Q63" si="78">O63*P63</f>
        <v>0</v>
      </c>
      <c r="R63" s="28">
        <v>0</v>
      </c>
      <c r="S63" s="11"/>
      <c r="T63" s="12">
        <f t="shared" ref="T63" si="79">R63*S63</f>
        <v>0</v>
      </c>
      <c r="U63" s="13">
        <f t="shared" ref="U63" si="80">E63+H63+K63+N63+T63</f>
        <v>0</v>
      </c>
    </row>
    <row r="64" spans="1:21" s="3" customFormat="1" x14ac:dyDescent="0.2">
      <c r="A64" s="23" t="s">
        <v>70</v>
      </c>
      <c r="B64" s="8" t="s">
        <v>71</v>
      </c>
      <c r="C64" s="28"/>
      <c r="D64" s="37"/>
      <c r="E64" s="12"/>
      <c r="F64" s="28"/>
      <c r="G64" s="37"/>
      <c r="H64" s="12"/>
      <c r="I64" s="28"/>
      <c r="J64" s="37"/>
      <c r="K64" s="12"/>
      <c r="L64" s="28"/>
      <c r="M64" s="37"/>
      <c r="N64" s="12"/>
      <c r="O64" s="28"/>
      <c r="P64" s="37"/>
      <c r="Q64" s="12"/>
      <c r="R64" s="28"/>
      <c r="S64" s="37"/>
      <c r="T64" s="12"/>
      <c r="U64" s="13"/>
    </row>
    <row r="65" spans="1:21" s="3" customFormat="1" x14ac:dyDescent="0.2">
      <c r="A65" s="18" t="s">
        <v>59</v>
      </c>
      <c r="B65" s="10" t="s">
        <v>54</v>
      </c>
      <c r="C65" s="28">
        <v>6</v>
      </c>
      <c r="D65" s="37"/>
      <c r="E65" s="12">
        <f>C65*D65</f>
        <v>0</v>
      </c>
      <c r="F65" s="28">
        <v>0</v>
      </c>
      <c r="G65" s="11"/>
      <c r="H65" s="12">
        <f t="shared" ref="H65" si="81">F65*G65</f>
        <v>0</v>
      </c>
      <c r="I65" s="28">
        <v>0</v>
      </c>
      <c r="J65" s="11"/>
      <c r="K65" s="12">
        <f t="shared" ref="K65" si="82">I65*J65</f>
        <v>0</v>
      </c>
      <c r="L65" s="28">
        <v>0</v>
      </c>
      <c r="M65" s="11"/>
      <c r="N65" s="12">
        <f t="shared" ref="N65" si="83">L65*M65</f>
        <v>0</v>
      </c>
      <c r="O65" s="28">
        <v>0</v>
      </c>
      <c r="P65" s="11"/>
      <c r="Q65" s="12">
        <f t="shared" ref="Q65" si="84">O65*P65</f>
        <v>0</v>
      </c>
      <c r="R65" s="28">
        <v>0</v>
      </c>
      <c r="S65" s="11"/>
      <c r="T65" s="12">
        <f t="shared" ref="T65" si="85">R65*S65</f>
        <v>0</v>
      </c>
      <c r="U65" s="13">
        <f t="shared" ref="U65" si="86">E65+H65+K65+N65+T65</f>
        <v>0</v>
      </c>
    </row>
    <row r="66" spans="1:21" s="3" customFormat="1" x14ac:dyDescent="0.2">
      <c r="A66" s="18" t="s">
        <v>55</v>
      </c>
      <c r="B66" s="10" t="s">
        <v>54</v>
      </c>
      <c r="C66" s="28">
        <v>6</v>
      </c>
      <c r="D66" s="37"/>
      <c r="E66" s="12">
        <f>C66*D66</f>
        <v>0</v>
      </c>
      <c r="F66" s="28">
        <v>0</v>
      </c>
      <c r="G66" s="37"/>
      <c r="H66" s="12">
        <f>F66*G66</f>
        <v>0</v>
      </c>
      <c r="I66" s="28">
        <v>0</v>
      </c>
      <c r="J66" s="37"/>
      <c r="K66" s="12">
        <f>I66*J66</f>
        <v>0</v>
      </c>
      <c r="L66" s="28">
        <v>0</v>
      </c>
      <c r="M66" s="37"/>
      <c r="N66" s="12">
        <f>L66*M66</f>
        <v>0</v>
      </c>
      <c r="O66" s="28">
        <v>0</v>
      </c>
      <c r="P66" s="37"/>
      <c r="Q66" s="12">
        <f>O66*P66</f>
        <v>0</v>
      </c>
      <c r="R66" s="28">
        <v>0</v>
      </c>
      <c r="S66" s="37"/>
      <c r="T66" s="12">
        <f>R66*S66</f>
        <v>0</v>
      </c>
      <c r="U66" s="13">
        <f>E66+H66+K66+N66+T66</f>
        <v>0</v>
      </c>
    </row>
    <row r="67" spans="1:21" s="3" customFormat="1" x14ac:dyDescent="0.2">
      <c r="A67" s="18" t="s">
        <v>69</v>
      </c>
      <c r="B67" s="10" t="s">
        <v>54</v>
      </c>
      <c r="C67" s="28">
        <v>6</v>
      </c>
      <c r="D67" s="37"/>
      <c r="E67" s="12">
        <f>C67*D67</f>
        <v>0</v>
      </c>
      <c r="F67" s="28">
        <v>0</v>
      </c>
      <c r="G67" s="11"/>
      <c r="H67" s="12">
        <f t="shared" ref="H67" si="87">F67*G67</f>
        <v>0</v>
      </c>
      <c r="I67" s="28">
        <v>0</v>
      </c>
      <c r="J67" s="11"/>
      <c r="K67" s="12">
        <f t="shared" ref="K67" si="88">I67*J67</f>
        <v>0</v>
      </c>
      <c r="L67" s="28">
        <v>0</v>
      </c>
      <c r="M67" s="11"/>
      <c r="N67" s="12">
        <f t="shared" ref="N67" si="89">L67*M67</f>
        <v>0</v>
      </c>
      <c r="O67" s="28">
        <v>0</v>
      </c>
      <c r="P67" s="11"/>
      <c r="Q67" s="12">
        <f t="shared" ref="Q67" si="90">O67*P67</f>
        <v>0</v>
      </c>
      <c r="R67" s="28">
        <v>0</v>
      </c>
      <c r="S67" s="11"/>
      <c r="T67" s="12">
        <f t="shared" ref="T67" si="91">R67*S67</f>
        <v>0</v>
      </c>
      <c r="U67" s="13">
        <f t="shared" ref="U67" si="92">E67+H67+K67+N67+T67</f>
        <v>0</v>
      </c>
    </row>
    <row r="68" spans="1:21" s="3" customFormat="1" x14ac:dyDescent="0.2">
      <c r="A68" s="23" t="s">
        <v>74</v>
      </c>
      <c r="B68" s="8" t="s">
        <v>75</v>
      </c>
      <c r="C68" s="28"/>
      <c r="D68" s="37"/>
      <c r="E68" s="12"/>
      <c r="F68" s="28"/>
      <c r="G68" s="37"/>
      <c r="H68" s="12"/>
      <c r="I68" s="28"/>
      <c r="J68" s="37"/>
      <c r="K68" s="12"/>
      <c r="L68" s="28"/>
      <c r="M68" s="37"/>
      <c r="N68" s="12"/>
      <c r="O68" s="28"/>
      <c r="P68" s="37"/>
      <c r="Q68" s="12"/>
      <c r="R68" s="28"/>
      <c r="S68" s="37"/>
      <c r="T68" s="12"/>
      <c r="U68" s="13"/>
    </row>
    <row r="69" spans="1:21" s="3" customFormat="1" x14ac:dyDescent="0.2">
      <c r="A69" s="18" t="s">
        <v>59</v>
      </c>
      <c r="B69" s="10" t="s">
        <v>54</v>
      </c>
      <c r="C69" s="60">
        <v>4.5</v>
      </c>
      <c r="D69" s="37"/>
      <c r="E69" s="12">
        <f t="shared" ref="E69:E74" si="93">C69*D69</f>
        <v>0</v>
      </c>
      <c r="F69" s="28">
        <v>0</v>
      </c>
      <c r="G69" s="11"/>
      <c r="H69" s="12">
        <f t="shared" ref="H69" si="94">F69*G69</f>
        <v>0</v>
      </c>
      <c r="I69" s="28">
        <v>0</v>
      </c>
      <c r="J69" s="11"/>
      <c r="K69" s="12">
        <f t="shared" ref="K69" si="95">I69*J69</f>
        <v>0</v>
      </c>
      <c r="L69" s="28">
        <v>0</v>
      </c>
      <c r="M69" s="11"/>
      <c r="N69" s="12">
        <f t="shared" ref="N69:N74" si="96">L69*M69</f>
        <v>0</v>
      </c>
      <c r="O69" s="28">
        <v>0</v>
      </c>
      <c r="P69" s="11"/>
      <c r="Q69" s="12">
        <f t="shared" ref="Q69:Q74" si="97">O69*P69</f>
        <v>0</v>
      </c>
      <c r="R69" s="28">
        <v>0</v>
      </c>
      <c r="S69" s="11"/>
      <c r="T69" s="12">
        <f t="shared" ref="T69:T74" si="98">R69*S69</f>
        <v>0</v>
      </c>
      <c r="U69" s="13">
        <f>E69+H69+K69+N69+T69</f>
        <v>0</v>
      </c>
    </row>
    <row r="70" spans="1:21" s="3" customFormat="1" x14ac:dyDescent="0.2">
      <c r="A70" s="18" t="s">
        <v>60</v>
      </c>
      <c r="B70" s="10" t="s">
        <v>54</v>
      </c>
      <c r="C70" s="60">
        <v>1.5</v>
      </c>
      <c r="D70" s="37"/>
      <c r="E70" s="12">
        <f t="shared" si="93"/>
        <v>0</v>
      </c>
      <c r="F70" s="28">
        <v>0</v>
      </c>
      <c r="G70" s="37"/>
      <c r="H70" s="12">
        <f t="shared" ref="H70:H74" si="99">F70*G70</f>
        <v>0</v>
      </c>
      <c r="I70" s="28">
        <v>0</v>
      </c>
      <c r="J70" s="37"/>
      <c r="K70" s="12">
        <f t="shared" ref="K70:K74" si="100">I70*J70</f>
        <v>0</v>
      </c>
      <c r="L70" s="28">
        <v>0</v>
      </c>
      <c r="M70" s="37"/>
      <c r="N70" s="12">
        <f t="shared" si="96"/>
        <v>0</v>
      </c>
      <c r="O70" s="28">
        <v>0</v>
      </c>
      <c r="P70" s="37"/>
      <c r="Q70" s="12">
        <f t="shared" si="97"/>
        <v>0</v>
      </c>
      <c r="R70" s="28">
        <v>0</v>
      </c>
      <c r="S70" s="37"/>
      <c r="T70" s="12">
        <f t="shared" si="98"/>
        <v>0</v>
      </c>
      <c r="U70" s="13">
        <f t="shared" ref="U70:U74" si="101">E70+H70+K70+N70+T70</f>
        <v>0</v>
      </c>
    </row>
    <row r="71" spans="1:21" s="3" customFormat="1" x14ac:dyDescent="0.2">
      <c r="A71" s="18" t="s">
        <v>80</v>
      </c>
      <c r="B71" s="10" t="s">
        <v>54</v>
      </c>
      <c r="C71" s="28">
        <v>3</v>
      </c>
      <c r="D71" s="37"/>
      <c r="E71" s="12">
        <f t="shared" si="93"/>
        <v>0</v>
      </c>
      <c r="F71" s="28">
        <v>0</v>
      </c>
      <c r="G71" s="37"/>
      <c r="H71" s="12">
        <f t="shared" si="99"/>
        <v>0</v>
      </c>
      <c r="I71" s="28">
        <v>0</v>
      </c>
      <c r="J71" s="37"/>
      <c r="K71" s="12">
        <f t="shared" si="100"/>
        <v>0</v>
      </c>
      <c r="L71" s="28">
        <v>0</v>
      </c>
      <c r="M71" s="37"/>
      <c r="N71" s="12">
        <f t="shared" si="96"/>
        <v>0</v>
      </c>
      <c r="O71" s="28">
        <v>0</v>
      </c>
      <c r="P71" s="37"/>
      <c r="Q71" s="12">
        <f t="shared" si="97"/>
        <v>0</v>
      </c>
      <c r="R71" s="28">
        <v>0</v>
      </c>
      <c r="S71" s="37"/>
      <c r="T71" s="12">
        <f t="shared" si="98"/>
        <v>0</v>
      </c>
      <c r="U71" s="13">
        <f t="shared" si="101"/>
        <v>0</v>
      </c>
    </row>
    <row r="72" spans="1:21" s="3" customFormat="1" x14ac:dyDescent="0.2">
      <c r="A72" s="18" t="s">
        <v>81</v>
      </c>
      <c r="B72" s="10" t="s">
        <v>54</v>
      </c>
      <c r="C72" s="28">
        <v>1</v>
      </c>
      <c r="D72" s="37"/>
      <c r="E72" s="12">
        <f t="shared" si="93"/>
        <v>0</v>
      </c>
      <c r="F72" s="28">
        <v>0</v>
      </c>
      <c r="G72" s="37"/>
      <c r="H72" s="12">
        <f t="shared" si="99"/>
        <v>0</v>
      </c>
      <c r="I72" s="28">
        <v>0</v>
      </c>
      <c r="J72" s="37"/>
      <c r="K72" s="12">
        <f t="shared" si="100"/>
        <v>0</v>
      </c>
      <c r="L72" s="28">
        <v>0</v>
      </c>
      <c r="M72" s="37"/>
      <c r="N72" s="12">
        <f t="shared" si="96"/>
        <v>0</v>
      </c>
      <c r="O72" s="28">
        <v>0</v>
      </c>
      <c r="P72" s="37"/>
      <c r="Q72" s="12">
        <f t="shared" si="97"/>
        <v>0</v>
      </c>
      <c r="R72" s="28">
        <v>0</v>
      </c>
      <c r="S72" s="37"/>
      <c r="T72" s="12">
        <f t="shared" si="98"/>
        <v>0</v>
      </c>
      <c r="U72" s="13">
        <f t="shared" si="101"/>
        <v>0</v>
      </c>
    </row>
    <row r="73" spans="1:21" s="3" customFormat="1" x14ac:dyDescent="0.2">
      <c r="A73" s="18" t="s">
        <v>64</v>
      </c>
      <c r="B73" s="10" t="s">
        <v>54</v>
      </c>
      <c r="C73" s="28">
        <v>3</v>
      </c>
      <c r="D73" s="37"/>
      <c r="E73" s="12">
        <f t="shared" si="93"/>
        <v>0</v>
      </c>
      <c r="F73" s="28">
        <v>0</v>
      </c>
      <c r="G73" s="11"/>
      <c r="H73" s="12">
        <f t="shared" si="99"/>
        <v>0</v>
      </c>
      <c r="I73" s="28">
        <v>0</v>
      </c>
      <c r="J73" s="11"/>
      <c r="K73" s="12">
        <f t="shared" si="100"/>
        <v>0</v>
      </c>
      <c r="L73" s="28">
        <v>0</v>
      </c>
      <c r="M73" s="11"/>
      <c r="N73" s="12">
        <f t="shared" si="96"/>
        <v>0</v>
      </c>
      <c r="O73" s="28">
        <v>0</v>
      </c>
      <c r="P73" s="11"/>
      <c r="Q73" s="12">
        <f t="shared" si="97"/>
        <v>0</v>
      </c>
      <c r="R73" s="28">
        <v>0</v>
      </c>
      <c r="S73" s="11"/>
      <c r="T73" s="12">
        <f t="shared" si="98"/>
        <v>0</v>
      </c>
      <c r="U73" s="13">
        <f t="shared" si="101"/>
        <v>0</v>
      </c>
    </row>
    <row r="74" spans="1:21" s="3" customFormat="1" x14ac:dyDescent="0.2">
      <c r="A74" s="18" t="s">
        <v>66</v>
      </c>
      <c r="B74" s="10" t="s">
        <v>54</v>
      </c>
      <c r="C74" s="28">
        <v>1</v>
      </c>
      <c r="D74" s="37"/>
      <c r="E74" s="12">
        <f t="shared" si="93"/>
        <v>0</v>
      </c>
      <c r="F74" s="28">
        <v>0</v>
      </c>
      <c r="G74" s="37"/>
      <c r="H74" s="12">
        <f t="shared" si="99"/>
        <v>0</v>
      </c>
      <c r="I74" s="28">
        <v>0</v>
      </c>
      <c r="J74" s="37"/>
      <c r="K74" s="12">
        <f t="shared" si="100"/>
        <v>0</v>
      </c>
      <c r="L74" s="28">
        <v>0</v>
      </c>
      <c r="M74" s="37"/>
      <c r="N74" s="12">
        <f t="shared" si="96"/>
        <v>0</v>
      </c>
      <c r="O74" s="28">
        <v>0</v>
      </c>
      <c r="P74" s="37"/>
      <c r="Q74" s="12">
        <f t="shared" si="97"/>
        <v>0</v>
      </c>
      <c r="R74" s="28">
        <v>0</v>
      </c>
      <c r="S74" s="37"/>
      <c r="T74" s="12">
        <f t="shared" si="98"/>
        <v>0</v>
      </c>
      <c r="U74" s="13">
        <f t="shared" si="101"/>
        <v>0</v>
      </c>
    </row>
    <row r="75" spans="1:21" s="3" customFormat="1" x14ac:dyDescent="0.2">
      <c r="A75" s="23" t="s">
        <v>79</v>
      </c>
      <c r="B75" s="8" t="s">
        <v>76</v>
      </c>
      <c r="C75" s="28"/>
      <c r="D75" s="37"/>
      <c r="E75" s="12"/>
      <c r="F75" s="28"/>
      <c r="G75" s="37"/>
      <c r="H75" s="12"/>
      <c r="I75" s="28"/>
      <c r="J75" s="37"/>
      <c r="K75" s="12"/>
      <c r="L75" s="28"/>
      <c r="M75" s="37"/>
      <c r="N75" s="12"/>
      <c r="O75" s="28"/>
      <c r="P75" s="37"/>
      <c r="Q75" s="12"/>
      <c r="R75" s="28"/>
      <c r="S75" s="37"/>
      <c r="T75" s="12"/>
      <c r="U75" s="13"/>
    </row>
    <row r="76" spans="1:21" s="3" customFormat="1" x14ac:dyDescent="0.2">
      <c r="A76" s="18" t="s">
        <v>59</v>
      </c>
      <c r="B76" s="10" t="s">
        <v>54</v>
      </c>
      <c r="C76" s="28">
        <v>3</v>
      </c>
      <c r="D76" s="37"/>
      <c r="E76" s="12">
        <f t="shared" ref="E76:E81" si="102">C76*D76</f>
        <v>0</v>
      </c>
      <c r="F76" s="28">
        <v>0</v>
      </c>
      <c r="G76" s="11"/>
      <c r="H76" s="12">
        <f t="shared" ref="H76:H81" si="103">F76*G76</f>
        <v>0</v>
      </c>
      <c r="I76" s="28">
        <v>0</v>
      </c>
      <c r="J76" s="11"/>
      <c r="K76" s="12">
        <f t="shared" ref="K76:K81" si="104">I76*J76</f>
        <v>0</v>
      </c>
      <c r="L76" s="28">
        <v>0</v>
      </c>
      <c r="M76" s="11"/>
      <c r="N76" s="12">
        <f t="shared" ref="N76:N81" si="105">L76*M76</f>
        <v>0</v>
      </c>
      <c r="O76" s="28">
        <v>0</v>
      </c>
      <c r="P76" s="11"/>
      <c r="Q76" s="12">
        <f t="shared" ref="Q76:Q81" si="106">O76*P76</f>
        <v>0</v>
      </c>
      <c r="R76" s="28">
        <v>0</v>
      </c>
      <c r="S76" s="11"/>
      <c r="T76" s="12">
        <f t="shared" ref="T76:T81" si="107">R76*S76</f>
        <v>0</v>
      </c>
      <c r="U76" s="13">
        <f t="shared" ref="U76:U81" si="108">E76+H76+K76+N76+T76</f>
        <v>0</v>
      </c>
    </row>
    <row r="77" spans="1:21" s="3" customFormat="1" x14ac:dyDescent="0.2">
      <c r="A77" s="18" t="s">
        <v>60</v>
      </c>
      <c r="B77" s="10" t="s">
        <v>54</v>
      </c>
      <c r="C77" s="28">
        <v>1</v>
      </c>
      <c r="D77" s="37"/>
      <c r="E77" s="12">
        <f t="shared" si="102"/>
        <v>0</v>
      </c>
      <c r="F77" s="28">
        <v>0</v>
      </c>
      <c r="G77" s="37"/>
      <c r="H77" s="12">
        <f t="shared" si="103"/>
        <v>0</v>
      </c>
      <c r="I77" s="28">
        <v>0</v>
      </c>
      <c r="J77" s="37"/>
      <c r="K77" s="12">
        <f t="shared" si="104"/>
        <v>0</v>
      </c>
      <c r="L77" s="28">
        <v>0</v>
      </c>
      <c r="M77" s="37"/>
      <c r="N77" s="12">
        <f t="shared" si="105"/>
        <v>0</v>
      </c>
      <c r="O77" s="28">
        <v>0</v>
      </c>
      <c r="P77" s="37"/>
      <c r="Q77" s="12">
        <f t="shared" si="106"/>
        <v>0</v>
      </c>
      <c r="R77" s="28">
        <v>0</v>
      </c>
      <c r="S77" s="37"/>
      <c r="T77" s="12">
        <f t="shared" si="107"/>
        <v>0</v>
      </c>
      <c r="U77" s="13">
        <f t="shared" si="108"/>
        <v>0</v>
      </c>
    </row>
    <row r="78" spans="1:21" s="3" customFormat="1" x14ac:dyDescent="0.2">
      <c r="A78" s="18" t="s">
        <v>80</v>
      </c>
      <c r="B78" s="10" t="s">
        <v>54</v>
      </c>
      <c r="C78" s="28">
        <v>3</v>
      </c>
      <c r="D78" s="37"/>
      <c r="E78" s="12">
        <f t="shared" si="102"/>
        <v>0</v>
      </c>
      <c r="F78" s="28">
        <v>0</v>
      </c>
      <c r="G78" s="11"/>
      <c r="H78" s="12">
        <f t="shared" si="103"/>
        <v>0</v>
      </c>
      <c r="I78" s="28">
        <v>0</v>
      </c>
      <c r="J78" s="11"/>
      <c r="K78" s="12">
        <f t="shared" si="104"/>
        <v>0</v>
      </c>
      <c r="L78" s="28">
        <v>0</v>
      </c>
      <c r="M78" s="11"/>
      <c r="N78" s="12">
        <f t="shared" si="105"/>
        <v>0</v>
      </c>
      <c r="O78" s="28">
        <v>0</v>
      </c>
      <c r="P78" s="11"/>
      <c r="Q78" s="12">
        <f t="shared" si="106"/>
        <v>0</v>
      </c>
      <c r="R78" s="28">
        <v>0</v>
      </c>
      <c r="S78" s="11"/>
      <c r="T78" s="12">
        <f t="shared" si="107"/>
        <v>0</v>
      </c>
      <c r="U78" s="13">
        <f t="shared" si="108"/>
        <v>0</v>
      </c>
    </row>
    <row r="79" spans="1:21" s="3" customFormat="1" x14ac:dyDescent="0.2">
      <c r="A79" s="18" t="s">
        <v>81</v>
      </c>
      <c r="B79" s="10" t="s">
        <v>54</v>
      </c>
      <c r="C79" s="28">
        <v>1</v>
      </c>
      <c r="D79" s="37"/>
      <c r="E79" s="12">
        <f t="shared" si="102"/>
        <v>0</v>
      </c>
      <c r="F79" s="28">
        <v>0</v>
      </c>
      <c r="G79" s="37"/>
      <c r="H79" s="12">
        <f t="shared" si="103"/>
        <v>0</v>
      </c>
      <c r="I79" s="28">
        <v>0</v>
      </c>
      <c r="J79" s="37"/>
      <c r="K79" s="12">
        <f t="shared" si="104"/>
        <v>0</v>
      </c>
      <c r="L79" s="28">
        <v>0</v>
      </c>
      <c r="M79" s="37"/>
      <c r="N79" s="12">
        <f t="shared" si="105"/>
        <v>0</v>
      </c>
      <c r="O79" s="28">
        <v>0</v>
      </c>
      <c r="P79" s="37"/>
      <c r="Q79" s="12">
        <f t="shared" si="106"/>
        <v>0</v>
      </c>
      <c r="R79" s="28">
        <v>0</v>
      </c>
      <c r="S79" s="37"/>
      <c r="T79" s="12">
        <f t="shared" si="107"/>
        <v>0</v>
      </c>
      <c r="U79" s="13">
        <f t="shared" si="108"/>
        <v>0</v>
      </c>
    </row>
    <row r="80" spans="1:21" s="3" customFormat="1" x14ac:dyDescent="0.2">
      <c r="A80" s="18" t="s">
        <v>64</v>
      </c>
      <c r="B80" s="10" t="s">
        <v>54</v>
      </c>
      <c r="C80" s="28">
        <v>3</v>
      </c>
      <c r="D80" s="37"/>
      <c r="E80" s="12">
        <f t="shared" si="102"/>
        <v>0</v>
      </c>
      <c r="F80" s="28">
        <v>0</v>
      </c>
      <c r="G80" s="11"/>
      <c r="H80" s="12">
        <f t="shared" si="103"/>
        <v>0</v>
      </c>
      <c r="I80" s="28">
        <v>0</v>
      </c>
      <c r="J80" s="11"/>
      <c r="K80" s="12">
        <f t="shared" si="104"/>
        <v>0</v>
      </c>
      <c r="L80" s="28">
        <v>0</v>
      </c>
      <c r="M80" s="11"/>
      <c r="N80" s="12">
        <f t="shared" si="105"/>
        <v>0</v>
      </c>
      <c r="O80" s="28">
        <v>0</v>
      </c>
      <c r="P80" s="11"/>
      <c r="Q80" s="12">
        <f t="shared" si="106"/>
        <v>0</v>
      </c>
      <c r="R80" s="28">
        <v>0</v>
      </c>
      <c r="S80" s="11"/>
      <c r="T80" s="12">
        <f t="shared" si="107"/>
        <v>0</v>
      </c>
      <c r="U80" s="13">
        <f t="shared" si="108"/>
        <v>0</v>
      </c>
    </row>
    <row r="81" spans="1:21" s="3" customFormat="1" x14ac:dyDescent="0.2">
      <c r="A81" s="18" t="s">
        <v>66</v>
      </c>
      <c r="B81" s="10" t="s">
        <v>54</v>
      </c>
      <c r="C81" s="28">
        <v>1</v>
      </c>
      <c r="D81" s="37"/>
      <c r="E81" s="12">
        <f t="shared" si="102"/>
        <v>0</v>
      </c>
      <c r="F81" s="28">
        <v>0</v>
      </c>
      <c r="G81" s="37"/>
      <c r="H81" s="12">
        <f t="shared" si="103"/>
        <v>0</v>
      </c>
      <c r="I81" s="28">
        <v>0</v>
      </c>
      <c r="J81" s="37"/>
      <c r="K81" s="12">
        <f t="shared" si="104"/>
        <v>0</v>
      </c>
      <c r="L81" s="28">
        <v>0</v>
      </c>
      <c r="M81" s="37"/>
      <c r="N81" s="12">
        <f t="shared" si="105"/>
        <v>0</v>
      </c>
      <c r="O81" s="28">
        <v>0</v>
      </c>
      <c r="P81" s="37"/>
      <c r="Q81" s="12">
        <f t="shared" si="106"/>
        <v>0</v>
      </c>
      <c r="R81" s="28">
        <v>0</v>
      </c>
      <c r="S81" s="37"/>
      <c r="T81" s="12">
        <f t="shared" si="107"/>
        <v>0</v>
      </c>
      <c r="U81" s="13">
        <f t="shared" si="108"/>
        <v>0</v>
      </c>
    </row>
    <row r="82" spans="1:21" s="3" customFormat="1" x14ac:dyDescent="0.2">
      <c r="A82" s="19" t="s">
        <v>77</v>
      </c>
      <c r="B82" s="10" t="s">
        <v>22</v>
      </c>
      <c r="C82" s="28">
        <v>12</v>
      </c>
      <c r="D82" s="37"/>
      <c r="E82" s="12">
        <f t="shared" ref="E82" si="109">C82*D82</f>
        <v>0</v>
      </c>
      <c r="F82" s="28">
        <v>12</v>
      </c>
      <c r="G82" s="37"/>
      <c r="H82" s="12">
        <f t="shared" ref="H82" si="110">F82*G82</f>
        <v>0</v>
      </c>
      <c r="I82" s="28">
        <v>12</v>
      </c>
      <c r="J82" s="37"/>
      <c r="K82" s="12">
        <f t="shared" ref="K82" si="111">I82*J82</f>
        <v>0</v>
      </c>
      <c r="L82" s="28">
        <v>12</v>
      </c>
      <c r="M82" s="37"/>
      <c r="N82" s="12">
        <f t="shared" ref="N82" si="112">L82*M82</f>
        <v>0</v>
      </c>
      <c r="O82" s="28">
        <v>12</v>
      </c>
      <c r="P82" s="37"/>
      <c r="Q82" s="12">
        <f t="shared" ref="Q82" si="113">O82*P82</f>
        <v>0</v>
      </c>
      <c r="R82" s="28">
        <v>12</v>
      </c>
      <c r="S82" s="37"/>
      <c r="T82" s="12">
        <f t="shared" ref="T82" si="114">R82*S82</f>
        <v>0</v>
      </c>
      <c r="U82" s="13">
        <f t="shared" ref="U82" si="115">E82+H82+K82+N82+T82</f>
        <v>0</v>
      </c>
    </row>
    <row r="83" spans="1:21" s="46" customFormat="1" x14ac:dyDescent="0.2">
      <c r="A83" s="92" t="s">
        <v>73</v>
      </c>
      <c r="B83" s="93"/>
      <c r="C83" s="39"/>
      <c r="D83" s="44"/>
      <c r="E83" s="41">
        <f>SUM(E53:E82)</f>
        <v>0</v>
      </c>
      <c r="F83" s="43"/>
      <c r="G83" s="44"/>
      <c r="H83" s="41">
        <f>SUM(H53:H82)</f>
        <v>0</v>
      </c>
      <c r="I83" s="43"/>
      <c r="J83" s="44"/>
      <c r="K83" s="41">
        <f>SUM(K53:K82)</f>
        <v>0</v>
      </c>
      <c r="L83" s="43"/>
      <c r="M83" s="44"/>
      <c r="N83" s="41">
        <f>SUM(N53:N82)</f>
        <v>0</v>
      </c>
      <c r="O83" s="43"/>
      <c r="P83" s="44"/>
      <c r="Q83" s="41">
        <f>SUM(Q53:Q82)</f>
        <v>0</v>
      </c>
      <c r="R83" s="43"/>
      <c r="S83" s="44"/>
      <c r="T83" s="41">
        <f>SUM(T53:T82)</f>
        <v>0</v>
      </c>
      <c r="U83" s="41">
        <f>SUM(U53:U82)</f>
        <v>0</v>
      </c>
    </row>
    <row r="84" spans="1:21" s="3" customFormat="1" ht="23.25" customHeight="1" x14ac:dyDescent="0.2">
      <c r="A84" s="69" t="s">
        <v>78</v>
      </c>
      <c r="B84" s="70"/>
      <c r="C84" s="76" t="s">
        <v>8</v>
      </c>
      <c r="D84" s="77"/>
      <c r="E84" s="21">
        <f>E83+E49+E44+E25</f>
        <v>0</v>
      </c>
      <c r="F84" s="80" t="s">
        <v>9</v>
      </c>
      <c r="G84" s="81"/>
      <c r="H84" s="15">
        <f>H83+H49+H44+H25</f>
        <v>0</v>
      </c>
      <c r="I84" s="80" t="s">
        <v>10</v>
      </c>
      <c r="J84" s="81"/>
      <c r="K84" s="15">
        <f>K83+K49+K44+K25</f>
        <v>0</v>
      </c>
      <c r="L84" s="80" t="s">
        <v>12</v>
      </c>
      <c r="M84" s="81"/>
      <c r="N84" s="15">
        <f>N83+N49+N44+N25</f>
        <v>0</v>
      </c>
      <c r="O84" s="80" t="s">
        <v>11</v>
      </c>
      <c r="P84" s="81"/>
      <c r="Q84" s="15">
        <f>Q83+Q49+Q44+Q25</f>
        <v>0</v>
      </c>
      <c r="R84" s="80" t="s">
        <v>11</v>
      </c>
      <c r="S84" s="81"/>
      <c r="T84" s="15">
        <f>T83+T49+T44+T25</f>
        <v>0</v>
      </c>
      <c r="U84" s="98">
        <f>E84+H84+K84+N84+Q84+T84</f>
        <v>0</v>
      </c>
    </row>
    <row r="85" spans="1:21" s="14" customFormat="1" ht="11.1" customHeight="1" x14ac:dyDescent="0.2">
      <c r="A85" s="71" t="s">
        <v>7</v>
      </c>
      <c r="B85" s="72"/>
      <c r="C85" s="78"/>
      <c r="D85" s="79"/>
      <c r="E85" s="16">
        <f>E84</f>
        <v>0</v>
      </c>
      <c r="F85" s="82"/>
      <c r="G85" s="83"/>
      <c r="H85" s="16">
        <f>E85+H84</f>
        <v>0</v>
      </c>
      <c r="I85" s="82"/>
      <c r="J85" s="83"/>
      <c r="K85" s="16">
        <f>H85+K84</f>
        <v>0</v>
      </c>
      <c r="L85" s="82"/>
      <c r="M85" s="83"/>
      <c r="N85" s="16">
        <f>K85+N84</f>
        <v>0</v>
      </c>
      <c r="O85" s="82"/>
      <c r="P85" s="83"/>
      <c r="Q85" s="16">
        <f>N85+Q84</f>
        <v>0</v>
      </c>
      <c r="R85" s="82"/>
      <c r="S85" s="83"/>
      <c r="T85" s="16">
        <f>Q85+T84</f>
        <v>0</v>
      </c>
      <c r="U85" s="99"/>
    </row>
    <row r="86" spans="1:21" s="14" customFormat="1" ht="11.25" x14ac:dyDescent="0.2">
      <c r="C86" s="29"/>
      <c r="F86" s="29"/>
      <c r="I86" s="29"/>
      <c r="L86" s="29"/>
      <c r="O86" s="29"/>
      <c r="R86" s="29"/>
    </row>
    <row r="87" spans="1:21" x14ac:dyDescent="0.2">
      <c r="A87" s="2"/>
      <c r="B87" s="2"/>
      <c r="H87" s="5"/>
    </row>
    <row r="88" spans="1:21" ht="25.5" customHeight="1" x14ac:dyDescent="0.2">
      <c r="A88" s="5"/>
      <c r="B88" s="5"/>
      <c r="C88" s="31"/>
      <c r="D88" s="5"/>
      <c r="E88" s="5"/>
      <c r="F88" s="31"/>
      <c r="G88" s="5"/>
    </row>
    <row r="89" spans="1:21" x14ac:dyDescent="0.2">
      <c r="H89" s="4"/>
    </row>
    <row r="90" spans="1:21" ht="24.75" customHeight="1" x14ac:dyDescent="0.2">
      <c r="A90" s="4"/>
      <c r="B90" s="4"/>
      <c r="C90" s="32"/>
      <c r="D90" s="4"/>
      <c r="E90" s="4"/>
      <c r="F90" s="32"/>
      <c r="G90" s="4"/>
    </row>
  </sheetData>
  <mergeCells count="31">
    <mergeCell ref="U6:U7"/>
    <mergeCell ref="U84:U85"/>
    <mergeCell ref="L6:N6"/>
    <mergeCell ref="L84:M85"/>
    <mergeCell ref="O6:Q6"/>
    <mergeCell ref="O84:P85"/>
    <mergeCell ref="C60:T60"/>
    <mergeCell ref="A84:B84"/>
    <mergeCell ref="A85:B85"/>
    <mergeCell ref="I6:K6"/>
    <mergeCell ref="C84:D85"/>
    <mergeCell ref="F84:G85"/>
    <mergeCell ref="I84:J85"/>
    <mergeCell ref="A6:A7"/>
    <mergeCell ref="C6:E6"/>
    <mergeCell ref="F6:H6"/>
    <mergeCell ref="A25:B25"/>
    <mergeCell ref="A44:B44"/>
    <mergeCell ref="A8:B8"/>
    <mergeCell ref="A27:B27"/>
    <mergeCell ref="A83:B83"/>
    <mergeCell ref="C57:S57"/>
    <mergeCell ref="R84:S85"/>
    <mergeCell ref="A49:B49"/>
    <mergeCell ref="J2:T3"/>
    <mergeCell ref="B4:G4"/>
    <mergeCell ref="B6:B7"/>
    <mergeCell ref="B1:G1"/>
    <mergeCell ref="B2:G2"/>
    <mergeCell ref="B3:G3"/>
    <mergeCell ref="R6:T6"/>
  </mergeCells>
  <phoneticPr fontId="2" type="noConversion"/>
  <pageMargins left="0.25" right="0.25" top="0.25" bottom="0.25" header="0.25" footer="0.25"/>
  <pageSetup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f559184-0d06-4629-a649-4481ff06bf8b" xsi:nil="true"/>
    <_ip_UnifiedCompliancePolicyProperties xmlns="http://schemas.microsoft.com/sharepoint/v3" xsi:nil="true"/>
    <lcf76f155ced4ddcb4097134ff3c332f xmlns="ea060dc6-3480-4c8e-809c-224405e03b9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98FA2F4DBC7947AD140E0E7B457240" ma:contentTypeVersion="18" ma:contentTypeDescription="Create a new document." ma:contentTypeScope="" ma:versionID="2cc6a41d7beb279ab0a8e08015d55f3f">
  <xsd:schema xmlns:xsd="http://www.w3.org/2001/XMLSchema" xmlns:xs="http://www.w3.org/2001/XMLSchema" xmlns:p="http://schemas.microsoft.com/office/2006/metadata/properties" xmlns:ns1="http://schemas.microsoft.com/sharepoint/v3" xmlns:ns2="ea060dc6-3480-4c8e-809c-224405e03b9e" xmlns:ns3="ff559184-0d06-4629-a649-4481ff06bf8b" targetNamespace="http://schemas.microsoft.com/office/2006/metadata/properties" ma:root="true" ma:fieldsID="aa0bd3490cba307ee0489331013c453c" ns1:_="" ns2:_="" ns3:_="">
    <xsd:import namespace="http://schemas.microsoft.com/sharepoint/v3"/>
    <xsd:import namespace="ea060dc6-3480-4c8e-809c-224405e03b9e"/>
    <xsd:import namespace="ff559184-0d06-4629-a649-4481ff06bf8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060dc6-3480-4c8e-809c-224405e03b9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0df072a5-769d-472a-8166-36f66dcee0f6"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59184-0d06-4629-a649-4481ff06bf8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81dc9e0-ff9d-4700-82ee-45ef04a8a585}" ma:internalName="TaxCatchAll" ma:showField="CatchAllData" ma:web="ff559184-0d06-4629-a649-4481ff06bf8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17942F-8B37-4089-9382-C39881AAA885}">
  <ds:schemaRefs>
    <ds:schemaRef ds:uri="http://purl.org/dc/dcmitype/"/>
    <ds:schemaRef ds:uri="fa9938a5-122d-4dbf-bc61-cc40c80b5a94"/>
    <ds:schemaRef ds:uri="http://schemas.openxmlformats.org/package/2006/metadata/core-properties"/>
    <ds:schemaRef ds:uri="http://schemas.microsoft.com/office/infopath/2007/PartnerControls"/>
    <ds:schemaRef ds:uri="http://purl.org/dc/term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27369C4-9157-48A6-B253-88DBC2C51C7F}">
  <ds:schemaRefs>
    <ds:schemaRef ds:uri="http://schemas.microsoft.com/sharepoint/v3/contenttype/forms"/>
  </ds:schemaRefs>
</ds:datastoreItem>
</file>

<file path=customXml/itemProps3.xml><?xml version="1.0" encoding="utf-8"?>
<ds:datastoreItem xmlns:ds="http://schemas.openxmlformats.org/officeDocument/2006/customXml" ds:itemID="{0CAE2A3E-7576-4F20-8000-332724F2BB47}"/>
</file>

<file path=docMetadata/LabelInfo.xml><?xml version="1.0" encoding="utf-8"?>
<clbl:labelList xmlns:clbl="http://schemas.microsoft.com/office/2020/mipLabelMetadata">
  <clbl:label id="{ce0f7be2-a755-4893-8d70-2b153371922c}" enabled="0" method="" siteId="{ce0f7be2-a755-4893-8d70-2b153371922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Non-Binding Price Estimate</vt:lpstr>
      <vt:lpstr>'Non-Binding Price Estimate'!Print_Area</vt:lpstr>
    </vt:vector>
  </TitlesOfParts>
  <Company>Defense Manpower Data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Dropam</dc:creator>
  <cp:lastModifiedBy>Pritchard, Brian J. Mr. CIV OSW/DoWEA-HQ</cp:lastModifiedBy>
  <cp:lastPrinted>2016-06-08T13:49:39Z</cp:lastPrinted>
  <dcterms:created xsi:type="dcterms:W3CDTF">2009-11-02T18:36:55Z</dcterms:created>
  <dcterms:modified xsi:type="dcterms:W3CDTF">2026-10-01T14:17:53Z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0x0101004798FA2F4DBC7947AD140E0E7B457240</vt:lpwstr>
  </property>
</Properties>
</file>